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920626\Box\Integrated Transport Planning (ITP)\3900-3999\3908 Essex Parking Guidance\Project Files\Reports\Strategy &amp; Guidance\Part 2 Parking Guidance\Accessibility tool\"/>
    </mc:Choice>
  </mc:AlternateContent>
  <xr:revisionPtr revIDLastSave="0" documentId="13_ncr:1_{75935942-899E-4A55-BE9A-76E930081A72}" xr6:coauthVersionLast="47" xr6:coauthVersionMax="47" xr10:uidLastSave="{00000000-0000-0000-0000-000000000000}"/>
  <workbookProtection workbookAlgorithmName="SHA-512" workbookHashValue="/yMDw1VPu7tcLK7lls6apVq4zkjGfYAFt5gjwIyHShh5jco+a1+A1fxP4CSHqneaLTzDDbnZ/dYIKZ0avb3WUA==" workbookSaltValue="f8OlEpP+i1jG5UyDOsZ7iA==" workbookSpinCount="100000" lockStructure="1"/>
  <bookViews>
    <workbookView xWindow="-120" yWindow="-120" windowWidth="29040" windowHeight="15225" tabRatio="456" activeTab="1" xr2:uid="{A98F124D-BAA4-4EE0-9936-ED9A636AAA97}"/>
  </bookViews>
  <sheets>
    <sheet name="Front Sheet" sheetId="23" r:id="rId1"/>
    <sheet name="Step 1" sheetId="19" r:id="rId2"/>
    <sheet name="Step 2" sheetId="20" r:id="rId3"/>
    <sheet name="Step 3" sheetId="21" r:id="rId4"/>
    <sheet name="Step 4" sheetId="22" r:id="rId5"/>
    <sheet name="Step 5" sheetId="10" r:id="rId6"/>
    <sheet name="Step 6" sheetId="24" r:id="rId7"/>
    <sheet name="Chelmsford" sheetId="8" state="hidden" r:id="rId8"/>
    <sheet name="Latton Priory" sheetId="12" state="hidden" r:id="rId9"/>
    <sheet name="LSD" sheetId="15" state="hidden" r:id="rId10"/>
    <sheet name="Best GC" sheetId="16" state="hidden" r:id="rId11"/>
    <sheet name="Comparisons" sheetId="13" state="hidden" r:id="rId12"/>
    <sheet name="Chart" sheetId="4" state="hidden" r:id="rId13"/>
    <sheet name="Changes log" sheetId="17" state="hidden" r:id="rId14"/>
  </sheets>
  <definedNames>
    <definedName name="Part1_CarSpaces">'Step 1'!$F$20</definedName>
    <definedName name="Part1_CycleSpaces">'Step 1'!$G$20</definedName>
    <definedName name="Proportion_MaxCarClubSpaces">'Step 4'!$I$12</definedName>
    <definedName name="Proportion_MaxReduction">'Step 4'!$I$5</definedName>
    <definedName name="Proportion_MidCarClubSpaces">'Step 4'!$H$12</definedName>
    <definedName name="Proportion_MidReduction">'Step 4'!$H$5</definedName>
    <definedName name="Proportion_MinCarClubSpaces">'Step 4'!$G$12</definedName>
    <definedName name="Proportion_MinReduction">'Step 4'!$G$5</definedName>
    <definedName name="Total_dwellings">'Step 1'!$D$14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 i="19" l="1"/>
  <c r="F17" i="19" s="1"/>
  <c r="E18" i="19"/>
  <c r="G18" i="19" s="1"/>
  <c r="I23" i="20"/>
  <c r="I24" i="20" s="1"/>
  <c r="H23" i="20"/>
  <c r="H24" i="20" s="1"/>
  <c r="G23" i="20"/>
  <c r="G24" i="20" s="1"/>
  <c r="F23" i="20"/>
  <c r="F24" i="20" s="1"/>
  <c r="E23" i="20"/>
  <c r="E24" i="20" s="1"/>
  <c r="D23" i="20"/>
  <c r="D24" i="20" s="1"/>
  <c r="I4" i="21"/>
  <c r="I5" i="21" s="1"/>
  <c r="E4" i="21"/>
  <c r="E5" i="21" s="1"/>
  <c r="G4" i="21"/>
  <c r="G5" i="21" s="1"/>
  <c r="H4" i="21"/>
  <c r="H5" i="21" s="1"/>
  <c r="F4" i="21"/>
  <c r="F5" i="21" s="1"/>
  <c r="D4" i="21"/>
  <c r="D5" i="21" s="1"/>
  <c r="E17" i="24"/>
  <c r="F17" i="24"/>
  <c r="G17" i="24"/>
  <c r="H17" i="24"/>
  <c r="I17" i="24"/>
  <c r="D17" i="24"/>
  <c r="E16" i="24"/>
  <c r="F16" i="24"/>
  <c r="G16" i="24"/>
  <c r="H16" i="24"/>
  <c r="I16" i="24"/>
  <c r="D16" i="24"/>
  <c r="E15" i="24"/>
  <c r="F15" i="24"/>
  <c r="G15" i="24"/>
  <c r="H15" i="24"/>
  <c r="I15" i="24"/>
  <c r="D15" i="24"/>
  <c r="F18" i="19" l="1"/>
  <c r="G17" i="19"/>
  <c r="D25" i="20"/>
  <c r="I24" i="24"/>
  <c r="I25" i="24" s="1"/>
  <c r="H24" i="24"/>
  <c r="H25" i="24" s="1"/>
  <c r="G24" i="24"/>
  <c r="G25" i="24" s="1"/>
  <c r="F24" i="24"/>
  <c r="F25" i="24" s="1"/>
  <c r="E24" i="24"/>
  <c r="E25" i="24" s="1"/>
  <c r="D24" i="24"/>
  <c r="D25" i="24" s="1"/>
  <c r="F22" i="19"/>
  <c r="H15" i="22"/>
  <c r="H22" i="22" s="1"/>
  <c r="D15" i="22"/>
  <c r="E15" i="22"/>
  <c r="F15" i="22"/>
  <c r="H26" i="22"/>
  <c r="I26" i="22"/>
  <c r="G26" i="22"/>
  <c r="I15" i="22"/>
  <c r="I22" i="22" s="1"/>
  <c r="G15" i="22"/>
  <c r="I13" i="22"/>
  <c r="H13" i="22"/>
  <c r="G13" i="22"/>
  <c r="D26" i="24" l="1"/>
  <c r="G22" i="22"/>
  <c r="D20" i="19" l="1"/>
  <c r="E19" i="19"/>
  <c r="G19" i="19" s="1"/>
  <c r="E16" i="19"/>
  <c r="G16" i="19" s="1"/>
  <c r="G60" i="16"/>
  <c r="G60" i="15"/>
  <c r="G60" i="12"/>
  <c r="G60" i="8"/>
  <c r="G20" i="19" l="1"/>
  <c r="E20" i="19"/>
  <c r="F16" i="19"/>
  <c r="D6" i="21"/>
  <c r="F19" i="19"/>
  <c r="G65" i="8"/>
  <c r="G65" i="12"/>
  <c r="G65" i="15"/>
  <c r="G65" i="16"/>
  <c r="H65" i="8"/>
  <c r="H65" i="12"/>
  <c r="H65" i="15"/>
  <c r="H65" i="16"/>
  <c r="F22" i="8"/>
  <c r="F22" i="12"/>
  <c r="F22" i="15"/>
  <c r="F22" i="16"/>
  <c r="J7" i="13"/>
  <c r="J8" i="13"/>
  <c r="J9" i="13"/>
  <c r="J10" i="13"/>
  <c r="J6" i="13"/>
  <c r="J11" i="13"/>
  <c r="P7" i="13"/>
  <c r="P8" i="13"/>
  <c r="P9" i="13"/>
  <c r="P10" i="13"/>
  <c r="P6" i="13"/>
  <c r="O7" i="13"/>
  <c r="O8" i="13"/>
  <c r="O9" i="13"/>
  <c r="O10" i="13"/>
  <c r="N7" i="13"/>
  <c r="N8" i="13"/>
  <c r="N9" i="13"/>
  <c r="N10" i="13"/>
  <c r="D67" i="13"/>
  <c r="D68" i="13"/>
  <c r="F68" i="13" s="1"/>
  <c r="D69" i="13"/>
  <c r="E69" i="13" s="1"/>
  <c r="K9" i="13" s="1"/>
  <c r="D70" i="13"/>
  <c r="D66" i="13"/>
  <c r="E66" i="13" s="1"/>
  <c r="K6" i="13" s="1"/>
  <c r="D135" i="13"/>
  <c r="D136" i="13"/>
  <c r="E136" i="13" s="1"/>
  <c r="P13" i="13" s="1"/>
  <c r="D137" i="13"/>
  <c r="E137" i="13" s="1"/>
  <c r="D138" i="13"/>
  <c r="E138" i="13" s="1"/>
  <c r="D134" i="13"/>
  <c r="C116" i="13"/>
  <c r="D112" i="13"/>
  <c r="D113" i="13"/>
  <c r="D114" i="13"/>
  <c r="E114" i="13" s="1"/>
  <c r="D115" i="13"/>
  <c r="E115" i="13" s="1"/>
  <c r="D111" i="13"/>
  <c r="F139" i="13"/>
  <c r="C139" i="13"/>
  <c r="D89" i="13"/>
  <c r="D90" i="13"/>
  <c r="D91" i="13"/>
  <c r="D92" i="13"/>
  <c r="E92" i="13" s="1"/>
  <c r="M10" i="13" s="1"/>
  <c r="D88" i="13"/>
  <c r="C93" i="13"/>
  <c r="C46" i="13"/>
  <c r="C71" i="13"/>
  <c r="G20" i="8"/>
  <c r="G20" i="15"/>
  <c r="E21" i="8"/>
  <c r="F21" i="8" s="1"/>
  <c r="E21" i="12"/>
  <c r="G21" i="12" s="1"/>
  <c r="E21" i="15"/>
  <c r="F21" i="15" s="1"/>
  <c r="G21" i="16"/>
  <c r="G20" i="16"/>
  <c r="E21" i="16"/>
  <c r="F21" i="16" s="1"/>
  <c r="D18" i="13"/>
  <c r="E18" i="13" s="1"/>
  <c r="D41" i="13"/>
  <c r="E41" i="13" s="1"/>
  <c r="L6" i="13" s="1"/>
  <c r="D16" i="13"/>
  <c r="F16" i="13" s="1"/>
  <c r="D17" i="13"/>
  <c r="E17" i="13" s="1"/>
  <c r="D19" i="13"/>
  <c r="F19" i="13" s="1"/>
  <c r="D15" i="13"/>
  <c r="C20" i="13"/>
  <c r="F18" i="15"/>
  <c r="F18" i="16"/>
  <c r="D23" i="8"/>
  <c r="D23" i="12"/>
  <c r="D23" i="15"/>
  <c r="D23" i="16"/>
  <c r="E18" i="8"/>
  <c r="G18" i="8" s="1"/>
  <c r="E18" i="12"/>
  <c r="G18" i="12" s="1"/>
  <c r="E18" i="15"/>
  <c r="E18" i="16"/>
  <c r="I65" i="8"/>
  <c r="I65" i="12"/>
  <c r="I65" i="15"/>
  <c r="I65" i="16"/>
  <c r="E113" i="13"/>
  <c r="D44" i="13"/>
  <c r="F44" i="13" s="1"/>
  <c r="F70" i="13"/>
  <c r="I62" i="16"/>
  <c r="R12" i="13" s="1"/>
  <c r="H62" i="16"/>
  <c r="G62" i="16"/>
  <c r="I46" i="16"/>
  <c r="I47" i="16" s="1"/>
  <c r="H46" i="16"/>
  <c r="H47" i="16" s="1"/>
  <c r="G46" i="16"/>
  <c r="G47" i="16" s="1"/>
  <c r="F46" i="16"/>
  <c r="F47" i="16" s="1"/>
  <c r="E46" i="16"/>
  <c r="E47" i="16" s="1"/>
  <c r="D46" i="16"/>
  <c r="D47" i="16" s="1"/>
  <c r="E22" i="16"/>
  <c r="E20" i="16"/>
  <c r="F20" i="16" s="1"/>
  <c r="E19" i="16"/>
  <c r="E22" i="8"/>
  <c r="E20" i="8"/>
  <c r="E19" i="8"/>
  <c r="E22" i="12"/>
  <c r="G22" i="12" s="1"/>
  <c r="E20" i="12"/>
  <c r="F20" i="12" s="1"/>
  <c r="E19" i="12"/>
  <c r="E20" i="15"/>
  <c r="E22" i="15"/>
  <c r="E19" i="15"/>
  <c r="I62" i="15"/>
  <c r="H62" i="15"/>
  <c r="G62" i="15"/>
  <c r="Q12" i="13" s="1"/>
  <c r="I46" i="15"/>
  <c r="I47" i="15" s="1"/>
  <c r="H46" i="15"/>
  <c r="H47" i="15" s="1"/>
  <c r="G46" i="15"/>
  <c r="G47" i="15" s="1"/>
  <c r="F46" i="15"/>
  <c r="F47" i="15" s="1"/>
  <c r="E46" i="15"/>
  <c r="E47" i="15" s="1"/>
  <c r="D46" i="15"/>
  <c r="D47" i="15" s="1"/>
  <c r="D45" i="13"/>
  <c r="F45" i="13" s="1"/>
  <c r="D43" i="13"/>
  <c r="F43" i="13" s="1"/>
  <c r="D42" i="13"/>
  <c r="F42" i="13" s="1"/>
  <c r="F20" i="19" l="1"/>
  <c r="G8" i="22" s="1"/>
  <c r="G25" i="22"/>
  <c r="G27" i="22" s="1"/>
  <c r="I25" i="22"/>
  <c r="I27" i="22" s="1"/>
  <c r="H25" i="22"/>
  <c r="H27" i="22" s="1"/>
  <c r="D116" i="13"/>
  <c r="D139" i="13"/>
  <c r="E134" i="13"/>
  <c r="E111" i="13"/>
  <c r="O6" i="13" s="1"/>
  <c r="D93" i="13"/>
  <c r="E88" i="13"/>
  <c r="M6" i="13" s="1"/>
  <c r="E91" i="13"/>
  <c r="M9" i="13" s="1"/>
  <c r="E90" i="13"/>
  <c r="M8" i="13" s="1"/>
  <c r="E89" i="13"/>
  <c r="M7" i="13" s="1"/>
  <c r="D46" i="13"/>
  <c r="D71" i="13"/>
  <c r="F66" i="13"/>
  <c r="E44" i="13"/>
  <c r="L9" i="13" s="1"/>
  <c r="E45" i="13"/>
  <c r="L10" i="13" s="1"/>
  <c r="F17" i="13"/>
  <c r="E42" i="13"/>
  <c r="L7" i="13" s="1"/>
  <c r="E43" i="13"/>
  <c r="L8" i="13" s="1"/>
  <c r="G21" i="15"/>
  <c r="F21" i="12"/>
  <c r="G21" i="8"/>
  <c r="G20" i="12"/>
  <c r="F18" i="12"/>
  <c r="F18" i="8"/>
  <c r="F41" i="13"/>
  <c r="F46" i="13" s="1"/>
  <c r="D20" i="13"/>
  <c r="E15" i="13"/>
  <c r="N6" i="13" s="1"/>
  <c r="F15" i="13"/>
  <c r="E19" i="13"/>
  <c r="E16" i="13"/>
  <c r="F69" i="13"/>
  <c r="O12" i="13"/>
  <c r="E23" i="8"/>
  <c r="G18" i="16"/>
  <c r="E23" i="12"/>
  <c r="G18" i="15"/>
  <c r="E23" i="15"/>
  <c r="E23" i="16"/>
  <c r="F20" i="8"/>
  <c r="G22" i="8"/>
  <c r="E135" i="13"/>
  <c r="E112" i="13"/>
  <c r="O11" i="13" s="1"/>
  <c r="F93" i="13"/>
  <c r="E68" i="13"/>
  <c r="K8" i="13" s="1"/>
  <c r="D48" i="16"/>
  <c r="G22" i="16"/>
  <c r="F19" i="16"/>
  <c r="F23" i="16" s="1"/>
  <c r="G19" i="16"/>
  <c r="F19" i="8"/>
  <c r="G19" i="8"/>
  <c r="G23" i="8" s="1"/>
  <c r="F19" i="12"/>
  <c r="F23" i="12" s="1"/>
  <c r="G19" i="12"/>
  <c r="G19" i="15"/>
  <c r="F19" i="15"/>
  <c r="G22" i="15"/>
  <c r="F20" i="15"/>
  <c r="D48" i="15"/>
  <c r="E70" i="13"/>
  <c r="K10" i="13" s="1"/>
  <c r="E67" i="13"/>
  <c r="K7" i="13" s="1"/>
  <c r="F67" i="13"/>
  <c r="E8" i="22" l="1"/>
  <c r="E14" i="22" s="1"/>
  <c r="E16" i="22" s="1"/>
  <c r="E15" i="21"/>
  <c r="F15" i="21"/>
  <c r="D15" i="21"/>
  <c r="G15" i="21"/>
  <c r="I35" i="24"/>
  <c r="H35" i="24"/>
  <c r="G35" i="24"/>
  <c r="F35" i="24"/>
  <c r="E35" i="24"/>
  <c r="D35" i="24"/>
  <c r="I8" i="22"/>
  <c r="I10" i="22" s="1"/>
  <c r="I11" i="22" s="1"/>
  <c r="I15" i="21"/>
  <c r="H15" i="21"/>
  <c r="H8" i="22"/>
  <c r="D8" i="22"/>
  <c r="D14" i="22" s="1"/>
  <c r="D16" i="22" s="1"/>
  <c r="F8" i="22"/>
  <c r="F14" i="22" s="1"/>
  <c r="F16" i="22" s="1"/>
  <c r="G14" i="22"/>
  <c r="G16" i="22" s="1"/>
  <c r="G10" i="22"/>
  <c r="G11" i="22" s="1"/>
  <c r="M11" i="13"/>
  <c r="K11" i="13"/>
  <c r="L11" i="13"/>
  <c r="N11" i="13"/>
  <c r="E116" i="13"/>
  <c r="E139" i="13"/>
  <c r="E71" i="13"/>
  <c r="E93" i="13"/>
  <c r="F71" i="13"/>
  <c r="E46" i="13"/>
  <c r="F23" i="8"/>
  <c r="F23" i="15"/>
  <c r="I60" i="15" s="1"/>
  <c r="F20" i="13"/>
  <c r="E20" i="13"/>
  <c r="P11" i="13"/>
  <c r="G23" i="12"/>
  <c r="G23" i="16"/>
  <c r="G23" i="15"/>
  <c r="I60" i="16"/>
  <c r="H60" i="16"/>
  <c r="G17" i="22" l="1"/>
  <c r="H14" i="22"/>
  <c r="H16" i="22" s="1"/>
  <c r="H17" i="22" s="1"/>
  <c r="I14" i="22"/>
  <c r="I16" i="22" s="1"/>
  <c r="I17" i="22" s="1"/>
  <c r="H10" i="22"/>
  <c r="H11" i="22" s="1"/>
  <c r="P12" i="13"/>
  <c r="I63" i="16"/>
  <c r="R13" i="13" s="1"/>
  <c r="G63" i="16"/>
  <c r="G66" i="16"/>
  <c r="H66" i="16"/>
  <c r="H63" i="16"/>
  <c r="H60" i="15"/>
  <c r="H63" i="15" s="1"/>
  <c r="G63" i="15"/>
  <c r="Q13" i="13" s="1"/>
  <c r="I66" i="15"/>
  <c r="I63" i="15"/>
  <c r="I66" i="16" l="1"/>
  <c r="R11" i="13" s="1"/>
  <c r="R14" i="13"/>
  <c r="H66" i="15"/>
  <c r="G66" i="15" l="1"/>
  <c r="Q11" i="13" s="1"/>
  <c r="Q14" i="13"/>
  <c r="G62" i="8" l="1"/>
  <c r="G62" i="12"/>
  <c r="I62" i="12"/>
  <c r="H62" i="12"/>
  <c r="I46" i="12"/>
  <c r="I47" i="12" s="1"/>
  <c r="H46" i="12"/>
  <c r="H47" i="12" s="1"/>
  <c r="G46" i="12"/>
  <c r="G47" i="12" s="1"/>
  <c r="F46" i="12"/>
  <c r="F47" i="12" s="1"/>
  <c r="E46" i="12"/>
  <c r="E47" i="12" s="1"/>
  <c r="D46" i="12"/>
  <c r="D47" i="12" s="1"/>
  <c r="H62" i="8"/>
  <c r="I62" i="8"/>
  <c r="D46" i="8"/>
  <c r="D47" i="8" s="1"/>
  <c r="I46" i="8"/>
  <c r="I47" i="8" s="1"/>
  <c r="H46" i="8"/>
  <c r="H47" i="8" s="1"/>
  <c r="G46" i="8"/>
  <c r="G47" i="8" s="1"/>
  <c r="F46" i="8"/>
  <c r="F47" i="8" s="1"/>
  <c r="E46" i="8"/>
  <c r="E47" i="8" s="1"/>
  <c r="C28" i="4"/>
  <c r="C29" i="4"/>
  <c r="C30" i="4"/>
  <c r="C31" i="4"/>
  <c r="C32" i="4"/>
  <c r="C33" i="4"/>
  <c r="C34" i="4"/>
  <c r="C35" i="4"/>
  <c r="C36" i="4"/>
  <c r="C37" i="4"/>
  <c r="C6" i="4"/>
  <c r="C7" i="4"/>
  <c r="C8" i="4"/>
  <c r="C9" i="4"/>
  <c r="C10" i="4"/>
  <c r="C11" i="4"/>
  <c r="C12" i="4"/>
  <c r="C13" i="4"/>
  <c r="C14" i="4"/>
  <c r="C15" i="4"/>
  <c r="C16" i="4"/>
  <c r="C17" i="4"/>
  <c r="C18" i="4"/>
  <c r="C19" i="4"/>
  <c r="C20" i="4"/>
  <c r="C21" i="4"/>
  <c r="C22" i="4"/>
  <c r="C23" i="4"/>
  <c r="C24" i="4"/>
  <c r="C25" i="4"/>
  <c r="C26" i="4"/>
  <c r="C27" i="4"/>
  <c r="C3" i="4"/>
  <c r="C4" i="4"/>
  <c r="C5" i="4"/>
  <c r="D48" i="12" l="1"/>
  <c r="D48" i="8"/>
  <c r="I60" i="12" l="1"/>
  <c r="H60" i="12"/>
  <c r="I60" i="8"/>
  <c r="H60" i="8"/>
  <c r="G63" i="12" l="1"/>
  <c r="G66" i="12"/>
  <c r="H66" i="12"/>
  <c r="H63" i="12"/>
  <c r="I66" i="12"/>
  <c r="I63" i="12"/>
  <c r="G63" i="8"/>
  <c r="G66" i="8"/>
  <c r="H63" i="8"/>
  <c r="H66" i="8"/>
  <c r="I63" i="8"/>
  <c r="I66" i="8"/>
</calcChain>
</file>

<file path=xl/sharedStrings.xml><?xml version="1.0" encoding="utf-8"?>
<sst xmlns="http://schemas.openxmlformats.org/spreadsheetml/2006/main" count="1193" uniqueCount="300">
  <si>
    <t>Existing car ownership</t>
  </si>
  <si>
    <t>Active mode improvement</t>
  </si>
  <si>
    <t>Micromobility / shared transport</t>
  </si>
  <si>
    <t>Total</t>
  </si>
  <si>
    <t>Result</t>
  </si>
  <si>
    <t>0 to 10</t>
  </si>
  <si>
    <t>10 to 20</t>
  </si>
  <si>
    <t>Count</t>
  </si>
  <si>
    <t>Score</t>
  </si>
  <si>
    <t>x</t>
  </si>
  <si>
    <t>Car ownership target</t>
  </si>
  <si>
    <t>Range of land uses</t>
  </si>
  <si>
    <t>Desired car driver mode share</t>
  </si>
  <si>
    <t xml:space="preserve">*daily facilities (subject to local authority agreement) could include: convenience store, nursery, primary school, secondary school, pharmacy, GP, open space/green infrastructure, community building, post box, </t>
  </si>
  <si>
    <t xml:space="preserve">* high quality means - scoring highly against frameworks including the Walking Route Audit (WRAT), Cycling Level of Service (CLoS),  Healthily Streets Design Checklist and being compliant with LTN1/20 and local design guidance </t>
  </si>
  <si>
    <t>y</t>
  </si>
  <si>
    <t>At least 80% of the built development is within 400m of bus stop with a service operating every 30 minutes or more</t>
  </si>
  <si>
    <t>At least 90% of the built development is within 400m of bus stop with a service operating every 30 minutes or more</t>
  </si>
  <si>
    <t>None of the built development is close to a mobility hub</t>
  </si>
  <si>
    <t>None of the built development caters for active modes over cars</t>
  </si>
  <si>
    <t>Development caters for all active mode trip types and modes by: 
A) Connecting all of the built development by high quality* footways 
AND 
B) &gt;70% of built development is connected by segregated cycle ways or streets with low traffic levels (&lt;2500 vehicles per day)</t>
  </si>
  <si>
    <t>Development caters for all active mode trip types and modes by: 
A) Connecting all of the built development by high quality* footways 
AND 
B) &gt;80% of built development is connected by segregated cycle ways or streets with low traffic levels (&lt;2500 vehicles per day)
A network MUST provide high quality connections beyond the site boundary where key facilities are services are located off-site</t>
  </si>
  <si>
    <t>Development caters for all active mode trip types and modes by: 
A) Connecting all of the built development by high quality* footways 
AND 
B) &gt;90% of built development is connected by segregated cycle ways or streets with low traffic levels (&lt;2500 vehicles per day)
A network MUST provide high quality connections beyond the site boundary where key facilities are services are located off-site</t>
  </si>
  <si>
    <t xml:space="preserve">1
</t>
  </si>
  <si>
    <t xml:space="preserve">2
</t>
  </si>
  <si>
    <t xml:space="preserve">3
</t>
  </si>
  <si>
    <t xml:space="preserve">4
</t>
  </si>
  <si>
    <t xml:space="preserve">5
</t>
  </si>
  <si>
    <t xml:space="preserve">6
</t>
  </si>
  <si>
    <t xml:space="preserve">Existing car driver mode share </t>
  </si>
  <si>
    <t xml:space="preserve">Existing car driver mode share (journey to work) </t>
  </si>
  <si>
    <t>20 to 25</t>
  </si>
  <si>
    <t>25 to 30</t>
  </si>
  <si>
    <t>30 to 35</t>
  </si>
  <si>
    <t>35+</t>
  </si>
  <si>
    <t>Opportunity to reach &gt;60% sustainable mode share and car ownership rates below 1 per household</t>
  </si>
  <si>
    <t>Opportunity to reach &gt;55% sustainable mode share and car ownership rates below 1.2 per household</t>
  </si>
  <si>
    <t>Opportunity to reach a sustainable mode share and car ownership rates below the County average</t>
  </si>
  <si>
    <t xml:space="preserve">Likely to sustain business as usual levels of  sustainable mode share and car ownership </t>
  </si>
  <si>
    <t xml:space="preserve">Likely to sustain or worsen business as usual levels of  sustainable mode share and car ownership </t>
  </si>
  <si>
    <t>At least 90% of the built development is within 400m of bus stop with a service operating every 15 minutes or more</t>
  </si>
  <si>
    <t>&gt;20% of new homes are within a 15 minute walk of at least three facilities*</t>
  </si>
  <si>
    <t>&gt;40% of new homes are within a 15 minute walk of at least three facilities*</t>
  </si>
  <si>
    <t>&gt;60% of new homes are within a 15 minute walk of at least three facilities*</t>
  </si>
  <si>
    <t>&gt;80% of new homes are within a 15 minute walk of at least three facilities*</t>
  </si>
  <si>
    <t>All new homes are within a 15 minute walk of at least three facilities*</t>
  </si>
  <si>
    <t>Public transport improvements</t>
  </si>
  <si>
    <t>2011 census data if more specific (all journeys) data not available . At output area level, refer to Map 6</t>
  </si>
  <si>
    <t>Less than 50% of the built development is within 400m of a bus service</t>
  </si>
  <si>
    <t>At least 50% of the built development is within 400m of bus stop with a service operating every 30 minutes or more</t>
  </si>
  <si>
    <t>At least 90% of the built development is within 400m of bus stop with a service operating every 15 minutes or more
AND
50% of the built development is within 800m of a transit network (e.g. train, tram, bus rapid transit)</t>
  </si>
  <si>
    <t>Development caters for active mode trips by: 
A) Connecting all of the built development by high quality* footways 
AND 
B) &gt;50% of built development is connected by segregated cycle ways or streets with low traffic levels (&lt;2500 vehicles per day)</t>
  </si>
  <si>
    <t>Development caters for active mode trips by: 
A) Connecting all of the built development by high quality* footways 
AND 
B) &gt;60% of built development is connected by segregated cycle ways or streets with low traffic levels (&lt;2500 vehicles per day)</t>
  </si>
  <si>
    <t>&gt;90% of the built development is within 400m of a mobility hub</t>
  </si>
  <si>
    <t>*Mobility hub to be defined according to site context and best practice guidance. They should at minimum include one public transport option and one shared transport option according to the CoMoUK accreditation document (see  https://www.como.org.uk/mobility-hubs/overview-and-benefits).</t>
  </si>
  <si>
    <t>&gt;70% of the built development is within 400m of a mobility hub</t>
  </si>
  <si>
    <t>&gt;50% of the built development is within 400m of a mobility hub</t>
  </si>
  <si>
    <t>&lt;20% of the built development is within 800m of a mobility hub</t>
  </si>
  <si>
    <t>&gt;50% of the built development is within 800m of a mobility hub</t>
  </si>
  <si>
    <t>Part 1 Rural C3 standards</t>
  </si>
  <si>
    <t>Use</t>
  </si>
  <si>
    <t>Vehicle</t>
  </si>
  <si>
    <t>Cycle</t>
  </si>
  <si>
    <t>PTW</t>
  </si>
  <si>
    <t>Disabled</t>
  </si>
  <si>
    <t>1 bedroom</t>
  </si>
  <si>
    <t>1 secure covered space per bedroom</t>
  </si>
  <si>
    <t>None if garage or secure area is provided within curtilage of dwelling</t>
  </si>
  <si>
    <t>Large flatted developments to provide PTW parking area(s) based on need</t>
  </si>
  <si>
    <t xml:space="preserve">N/A if parking is in curtilage of dwelling, </t>
  </si>
  <si>
    <t>Flatted developments to provide a minimum of 5% of number of dwellings or actual need whichever is the greater</t>
  </si>
  <si>
    <t>4+ bedrooms</t>
  </si>
  <si>
    <t>3 spaces per dwelling*</t>
  </si>
  <si>
    <t>Visitor/ unallocated</t>
  </si>
  <si>
    <t>0.25 spaces per dwelling (unallocated) (rounded up to nearest whole number)</t>
  </si>
  <si>
    <t>If no garage or secure area is provided within curtilage of dwelling, then 1 space per 8 dwellings for visitors</t>
  </si>
  <si>
    <t>1 space plus 1 space per 20 car spaces for first 100 car spaces, then 1 space per 30 car spaces over 100 car spaces</t>
  </si>
  <si>
    <t>Total dwellings</t>
  </si>
  <si>
    <t>Dwelling size</t>
  </si>
  <si>
    <t>Dwellings by size</t>
  </si>
  <si>
    <t>Part 1 Rural</t>
  </si>
  <si>
    <t>Apply 50% reduction to Part 1 standards</t>
  </si>
  <si>
    <t>Proportion off-plot</t>
  </si>
  <si>
    <t>Refer to design matrix for on and off-plot options</t>
  </si>
  <si>
    <t>Apply Part 1 standards relative to accessibility level</t>
  </si>
  <si>
    <t>Opportunity to reach &gt;50% sustainable mode share and car ownership rates below 1.35 per household</t>
  </si>
  <si>
    <t>Proportion on-plot</t>
  </si>
  <si>
    <t>Additional shared ownership spaces</t>
  </si>
  <si>
    <t>Apply to other land uses aside from C3</t>
  </si>
  <si>
    <t>C3 residential only</t>
  </si>
  <si>
    <t>Standards to Apply</t>
  </si>
  <si>
    <t>Total private parking budget</t>
  </si>
  <si>
    <t>Total parking spaces</t>
  </si>
  <si>
    <t xml:space="preserve">Majority of developable masterplan area is of very high accessibility </t>
  </si>
  <si>
    <t xml:space="preserve">Majority of developable masterplan is of high accessibility </t>
  </si>
  <si>
    <t>Majority of developable masterplan is of good accessibility</t>
  </si>
  <si>
    <t>Majority of developable masterplan area is of moderate accessibility</t>
  </si>
  <si>
    <t>Majority of developable masterplan area is of low accessibility</t>
  </si>
  <si>
    <t>Majority of developable masterplan area is of very low accessibility</t>
  </si>
  <si>
    <t>&lt;20% bnew homes are within a 15 minute walk of at least three facilities*</t>
  </si>
  <si>
    <t>Existing area has car ownership levels lower than the Essex average (&lt;1 per household)</t>
  </si>
  <si>
    <t>Existing area has car ownership levels lower than the Essex average (&lt;1.2 per household)</t>
  </si>
  <si>
    <t>Existing area has car ownership levels higher than the Essex average (&gt;1.5 vehicles per household)</t>
  </si>
  <si>
    <t>Existing area has car ownership levels higher than the Essex average (&gt;1.35 per household)</t>
  </si>
  <si>
    <t>Existing area has car ownership levels lower than the Essex average (&lt;1.35 per household)</t>
  </si>
  <si>
    <t>Existing area has car ownership levels higher than the Essex average (&gt;2 vehicles per household on average)</t>
  </si>
  <si>
    <t xml:space="preserve">Existing car driver mode share is lower than the Essex average (&lt;60%) </t>
  </si>
  <si>
    <t xml:space="preserve">Existing car driver mode share is lower than the Essex average (&lt;55%) </t>
  </si>
  <si>
    <t>Refer to Map 4</t>
  </si>
  <si>
    <t>At output area level, refer to Map 5</t>
  </si>
  <si>
    <t>Existing car driver mode share is higher than the Essex average (&gt;65%)</t>
  </si>
  <si>
    <t>Existing local driving mode share is lower than County average (&lt;65%)</t>
  </si>
  <si>
    <t>Existing car driver mode share is higher than the Essex average (&gt;70%)</t>
  </si>
  <si>
    <t>Existing local driving mode share is higher than the Essex average (&gt;75%)</t>
  </si>
  <si>
    <t>Minimum to be achieved by Garden Communities</t>
  </si>
  <si>
    <t>Minimum to be achieved by Large Scale Developments</t>
  </si>
  <si>
    <t>Higher scores need to be achieved</t>
  </si>
  <si>
    <t>Desirable for Garden Communities</t>
  </si>
  <si>
    <t>Car parking spaces</t>
  </si>
  <si>
    <t>Cycle parking spaces</t>
  </si>
  <si>
    <t>Apply visitor, PTW and disabled spaces per Part 1</t>
  </si>
  <si>
    <t>Existing accessibility</t>
  </si>
  <si>
    <t>&lt;20% new homes are within a 15 minute walk of at least three facilities*</t>
  </si>
  <si>
    <t xml:space="preserve"> </t>
  </si>
  <si>
    <r>
      <t xml:space="preserve">Active mode improvement
</t>
    </r>
    <r>
      <rPr>
        <b/>
        <sz val="9"/>
        <color rgb="FFFF0000"/>
        <rFont val="Segoe UI"/>
        <family val="2"/>
      </rPr>
      <t>(scoring criteria to be redefined/simplified)</t>
    </r>
  </si>
  <si>
    <t>Calculated parking budget for development plot/phase based on Part 1</t>
  </si>
  <si>
    <t>Total parking spaces 
+/- 10%</t>
  </si>
  <si>
    <t>Assumed dwelling mix</t>
  </si>
  <si>
    <t>Part 1 Urban C3 standards</t>
  </si>
  <si>
    <t>2009 C3 standards</t>
  </si>
  <si>
    <t>Dwellings</t>
  </si>
  <si>
    <t>No. of spaces</t>
  </si>
  <si>
    <t>Draft Part 2 best GC</t>
  </si>
  <si>
    <t>No. of beds</t>
  </si>
  <si>
    <t>4+</t>
  </si>
  <si>
    <t>Budget across all dwellings</t>
  </si>
  <si>
    <t>Draft Part 2 lowest LSD</t>
  </si>
  <si>
    <t>Part 1 Suburban C3 standards</t>
  </si>
  <si>
    <t>(of which)</t>
  </si>
  <si>
    <t>on plot</t>
  </si>
  <si>
    <t>off plot</t>
  </si>
  <si>
    <t>shared</t>
  </si>
  <si>
    <t>*Chelmsford GC's most ambitious standards, for +10 years into build out and within 400m of a mobility hub</t>
  </si>
  <si>
    <t>3 bedrooms</t>
  </si>
  <si>
    <t>2 bedrooms</t>
  </si>
  <si>
    <t>Chelmsford GC parking strategy low*</t>
  </si>
  <si>
    <t>Chelmsford GC parking strategy high**</t>
  </si>
  <si>
    <t>**Chelmsford GC's less ambitious standards, for +10 years into build out and beyond 400m of a mobility hub</t>
  </si>
  <si>
    <t>Chelmsford GC C3 standards high</t>
  </si>
  <si>
    <t>Changed proportion of car share spaces (signifcantly reduced) and made a percentage of total dwellings rather than of parking budget</t>
  </si>
  <si>
    <t xml:space="preserve">Apply 20% reduction to Part 1 standards </t>
  </si>
  <si>
    <t>Apply 35% reduction to Part 1 standards</t>
  </si>
  <si>
    <t>Changed reductions from Part 1 standards (made LSD reductions higher)</t>
  </si>
  <si>
    <t>Added potential for an apartments standard into Part 1 standards (as we now have control over Part 1)</t>
  </si>
  <si>
    <t>Apartments standard can allow for 0 spaces</t>
  </si>
  <si>
    <t>Apartment (1-2 bed)</t>
  </si>
  <si>
    <t>1-2 (Apartment)</t>
  </si>
  <si>
    <t>3 bedroom</t>
  </si>
  <si>
    <t>2 bedroom</t>
  </si>
  <si>
    <t>Added 3 bed dwelling size (and might for Part 1 standards)</t>
  </si>
  <si>
    <t>Apartment</t>
  </si>
  <si>
    <t>Chelmsford GC C3 standards low</t>
  </si>
  <si>
    <t>Draft Part 1 Urban</t>
  </si>
  <si>
    <t>Draft Part 1  Suburban</t>
  </si>
  <si>
    <t>2009 adopted</t>
  </si>
  <si>
    <t>Draft Part 1 Rural</t>
  </si>
  <si>
    <t>Increased proportions off plot</t>
  </si>
  <si>
    <t>Outcome</t>
  </si>
  <si>
    <t>Toolkit Score</t>
  </si>
  <si>
    <t>E(b) Sale of food and drink for consumption (mostly) on the premises</t>
  </si>
  <si>
    <t>E(a) Display or retail sale of goods, other than hot food</t>
  </si>
  <si>
    <t>E(c)(i) Financial services</t>
  </si>
  <si>
    <t>E(c)(ii) Professional services (other than health or medical services)</t>
  </si>
  <si>
    <t>E(c)(iii) Other appropriate services in a commercial, business or service locality</t>
  </si>
  <si>
    <t>E(d): Gyms, sports halls</t>
  </si>
  <si>
    <t>E(d): Other sports facilities</t>
  </si>
  <si>
    <t>E(e): Medical centres</t>
  </si>
  <si>
    <t>E(f): Crèche, childcare</t>
  </si>
  <si>
    <t>E(f): Day care centre</t>
  </si>
  <si>
    <t>E(g)(i) Offices to carry out any operational or administrative functions</t>
  </si>
  <si>
    <t>F1(a): Education – Further/Higher</t>
  </si>
  <si>
    <t>F1(d): Public libraries or public reading rooms</t>
  </si>
  <si>
    <t>F1(f): Public worship or religious instruction (or in connection with such use)</t>
  </si>
  <si>
    <t>F2(a): Shops (mostly) selling essential goods, including food, where the shop’s premises do not exceed 280m2 and there is no other such facility within 1000m</t>
  </si>
  <si>
    <t>F2(b): Halls or meeting places for the principal use of the local community</t>
  </si>
  <si>
    <t>F2(c): Areas or places for outdoor sport or recreation (not involving motorised vehicles or firearms)</t>
  </si>
  <si>
    <t>Sui Generis</t>
  </si>
  <si>
    <t>Drinking establishments</t>
  </si>
  <si>
    <t>Hot food takeaways</t>
  </si>
  <si>
    <t>Rail stations - Minor</t>
  </si>
  <si>
    <t>Rail stations - Key</t>
  </si>
  <si>
    <t xml:space="preserve">Land Use C - Other Residential </t>
  </si>
  <si>
    <t xml:space="preserve">Land use Class E(other) </t>
  </si>
  <si>
    <t>Land use Class E(a) and E(b) - Retail</t>
  </si>
  <si>
    <t>Land use Class F1 and F2 - Local Community</t>
  </si>
  <si>
    <t>Apply Part 1 standards</t>
  </si>
  <si>
    <t xml:space="preserve">Apply Part 1 standards, including coach parking and facilities and additional considerations for special schools. </t>
  </si>
  <si>
    <t xml:space="preserve">Apply 15% reduction from Part 1 standards.  Coach parking / facilities and additional considerations for special schools should be included. </t>
  </si>
  <si>
    <t xml:space="preserve">Apply 20% reduction from Part 1 standards.  Coach parking / facilities and additional considerations for special schools should be included. </t>
  </si>
  <si>
    <t xml:space="preserve">Apply 20% reduction from Part 1 standards. Coach parking / facilities and additional considerations for special schools should be included. </t>
  </si>
  <si>
    <t xml:space="preserve">Apply Part 1 standards for FTE allocations. Consider a 15% reduction in the number of additional spaces. </t>
  </si>
  <si>
    <t xml:space="preserve">Apply Part 1 standards for FTE allocations. Consider a 20% reduction in the number of additional spaces. </t>
  </si>
  <si>
    <t>C2A: Secure Residential Institution</t>
  </si>
  <si>
    <t>C2: Residential Care Home</t>
  </si>
  <si>
    <t>C2: Hospital</t>
  </si>
  <si>
    <t>C2: Treatment Centre</t>
  </si>
  <si>
    <t>C2: Residential education establishments – Primary/ Secondary</t>
  </si>
  <si>
    <t>C2: Residential education establishments – Further/Higher</t>
  </si>
  <si>
    <t xml:space="preserve">Apply 50% reduction from Part 1 standards. Coach parking / facilities and additional considerations for special schools should be included. </t>
  </si>
  <si>
    <t>None of the built development caters for active modes over cars - it is easier and quicker to access local services by car</t>
  </si>
  <si>
    <t>Metric</t>
  </si>
  <si>
    <t>Opportunity to reach &gt;40% sustainable mode share and car ownership rates below 1.35 per household</t>
  </si>
  <si>
    <t xml:space="preserve">Likely to sustain business as usual levels of sustainable mode share and car ownership </t>
  </si>
  <si>
    <t>Opportunity to reach a sustainable mode share and car ownership rates around the County average</t>
  </si>
  <si>
    <t>Opportunity to reach &gt;50% sustainable mode share and car ownership rates below 1.2 per household</t>
  </si>
  <si>
    <t>Land use Class E(c) and E(g) - Commercial</t>
  </si>
  <si>
    <r>
      <t xml:space="preserve">Total </t>
    </r>
    <r>
      <rPr>
        <b/>
        <u/>
        <sz val="9"/>
        <color theme="1"/>
        <rFont val="Segoe UI"/>
        <family val="2"/>
      </rPr>
      <t>maximum</t>
    </r>
    <r>
      <rPr>
        <b/>
        <sz val="9"/>
        <color theme="1"/>
        <rFont val="Segoe UI"/>
        <family val="2"/>
      </rPr>
      <t xml:space="preserve"> private car parking budget</t>
    </r>
  </si>
  <si>
    <r>
      <t xml:space="preserve">Additional </t>
    </r>
    <r>
      <rPr>
        <b/>
        <u/>
        <sz val="9"/>
        <color theme="1"/>
        <rFont val="Segoe UI"/>
        <family val="2"/>
      </rPr>
      <t>minimum</t>
    </r>
    <r>
      <rPr>
        <b/>
        <sz val="9"/>
        <color theme="1"/>
        <rFont val="Segoe UI"/>
        <family val="2"/>
      </rPr>
      <t xml:space="preserve"> car club spaces</t>
    </r>
  </si>
  <si>
    <t>At output area level, refer to Map 1</t>
  </si>
  <si>
    <t>2011 census data if more specific (all journeys) data not available . At output area level, refer to Map 2</t>
  </si>
  <si>
    <t>Refer to Map 3</t>
  </si>
  <si>
    <t>Development unlikely to be acceptable - higher scores need to be achieved</t>
  </si>
  <si>
    <t>Cells to complete</t>
  </si>
  <si>
    <t xml:space="preserve">Cycle parking </t>
  </si>
  <si>
    <t xml:space="preserve">Visitor car parking </t>
  </si>
  <si>
    <t>Visitor / unallocated cycle parking</t>
  </si>
  <si>
    <t>If no garage or secure area is provided within curtilage of dwelling, then 1 space per 8 dwellings for visitors</t>
  </si>
  <si>
    <t>1 space plus 1 space per 20 car spaces for first 100 car spaces, then 1 space per 30 car spaces over 100 car spaces</t>
  </si>
  <si>
    <t>Dwelling</t>
  </si>
  <si>
    <t>Visitor / unallocated</t>
  </si>
  <si>
    <t>Total Cycle</t>
  </si>
  <si>
    <t>C3: Retirement developments</t>
  </si>
  <si>
    <t>C3 residential car parking</t>
  </si>
  <si>
    <t>Apply 20% reduction to Part 1 standards</t>
  </si>
  <si>
    <t>1 secure covered space per bedroom. 
None if garage or secure area is provided within curtilage of dwelling</t>
  </si>
  <si>
    <t>*daily facilities (subject to local authority agreement) could include: convenience store, nursery, primary school, secondary school, pharmacy, GP, open space/green infrastructure, community building, post box</t>
  </si>
  <si>
    <r>
      <t xml:space="preserve">Total </t>
    </r>
    <r>
      <rPr>
        <b/>
        <u/>
        <sz val="9"/>
        <color theme="1"/>
        <rFont val="Segoe UI"/>
        <family val="2"/>
      </rPr>
      <t>maximum</t>
    </r>
    <r>
      <rPr>
        <b/>
        <sz val="9"/>
        <color theme="1"/>
        <rFont val="Segoe UI"/>
        <family val="2"/>
      </rPr>
      <t xml:space="preserve"> private car parking budget plus car club</t>
    </r>
  </si>
  <si>
    <t>Total private and visitor car parking spaces</t>
  </si>
  <si>
    <t xml:space="preserve">Within this total level of car parking, a proportion of both disabled spaces and electric vehicle charging spaces are to be included as per Part 1 standards. This should be based on factors set out in the Part 1 guidance such as actual need and proportions of off-plot parking (outside dwelling curtilage). </t>
  </si>
  <si>
    <t>Refer to design matrix for on and off-plot design typologies</t>
  </si>
  <si>
    <t>On-plot</t>
  </si>
  <si>
    <t xml:space="preserve">Private cycle parking </t>
  </si>
  <si>
    <t>Visitor car parking spaces</t>
  </si>
  <si>
    <t>Development somewhat caters for active travel - it is as easy/quick to access key local services by walking/wheeling as it is by car</t>
  </si>
  <si>
    <t xml:space="preserve">Development caters well for active travel - it is  easier/quicker/safer to access key local services by walking/wheeling than by car </t>
  </si>
  <si>
    <t xml:space="preserve">Apply lower reduction to Part 1 standards </t>
  </si>
  <si>
    <t>Apply some reduction to Part 1 standards</t>
  </si>
  <si>
    <t>Apply highest reduction to Part 1 standards</t>
  </si>
  <si>
    <t xml:space="preserve">Apply 30% reduction to Part 1 standards. As with Part 1, standards for large developments, such as large department stores and shopping centres will be considered on a case-by-case basis </t>
  </si>
  <si>
    <t xml:space="preserve">Apply 40% reduction to Part 1 standards. As with Part 1, standards for large developments, such as large department stores and shopping centres will be considered on a case-by-case basis </t>
  </si>
  <si>
    <t xml:space="preserve">Apply 50% reduction to Part 1 standards. As with Part 1, standards for large developments, such as large department stores and shopping centres will be considered on a case-by-case basis </t>
  </si>
  <si>
    <t xml:space="preserve">Apply 30% reduction to Part 1 standards </t>
  </si>
  <si>
    <t>Apply 40% reduction to Part 1 standards</t>
  </si>
  <si>
    <t xml:space="preserve">Apply 25% reduction from Part 1 standards.  Coach parking / facilities and additional considerations for special schools should be included. </t>
  </si>
  <si>
    <t xml:space="preserve">Apply 25% reduction from Part 1 standards. Coach parking / facilities and additional considerations for special schools should be included. </t>
  </si>
  <si>
    <t xml:space="preserve">Apply 30% reduction from Part 1 standards.  Coach parking / facilities and additional considerations for special schools should be included. </t>
  </si>
  <si>
    <t xml:space="preserve">Apply 40% reduction from Part 1 standards. Coach parking / facilities and additional considerations for special schools should be included. </t>
  </si>
  <si>
    <t xml:space="preserve">Apply 15% reduction to Part 1 standards </t>
  </si>
  <si>
    <t>Apply 25% reduction to Part 1 standards</t>
  </si>
  <si>
    <t>31 and above</t>
  </si>
  <si>
    <t>26 to 30</t>
  </si>
  <si>
    <t>21 to 25</t>
  </si>
  <si>
    <t>16 to 20</t>
  </si>
  <si>
    <t>11 to 15</t>
  </si>
  <si>
    <t>Car parking standards to apply - non-residential land uses</t>
  </si>
  <si>
    <t>Visitor</t>
  </si>
  <si>
    <t>Part 1 Low Accessibility C3 standards</t>
  </si>
  <si>
    <t>Saving in car parking spaces compared to Part 1</t>
  </si>
  <si>
    <t>Part 1</t>
  </si>
  <si>
    <t>Step 6 parking budget</t>
  </si>
  <si>
    <t>Throughout the steps, cells to complete are denoted by a blue fill, as below</t>
  </si>
  <si>
    <t>Proportion on-plot (should not be increased)</t>
  </si>
  <si>
    <t>Proportion off-plot (could be increased)</t>
  </si>
  <si>
    <t>Step 3 - Determine parking budget as a reduction from Part 1 standards</t>
  </si>
  <si>
    <t>Step 4 - Apply proportions of on-/off-plot residential parking</t>
  </si>
  <si>
    <t>Step 5 - Consider other land use requirements</t>
  </si>
  <si>
    <t>Step 6 - Score phase against Accessibility Framework when entire developemnt is built-out</t>
  </si>
  <si>
    <t xml:space="preserve">Step 1 - Calculate standards based on Part 1 'Low Accessibility' Standards </t>
  </si>
  <si>
    <t>Step 2 - Score against Accessibility Framework</t>
  </si>
  <si>
    <t>Note: last updated 12/09/2023</t>
  </si>
  <si>
    <t>Refer to Essex Part 2 Parking Guidance for Garden Communities and Large Scale Developments</t>
  </si>
  <si>
    <t>Apply 15% reduction to Part 1 standards and be integrated into a mobility hub strategy for the wider site and be connected by good sustainable travel options.</t>
  </si>
  <si>
    <t xml:space="preserve">Apply 20% reduction to Part 1 standards and be integrated into a mobility hub strategy for the wider site and be connected by good sustainable travel options. </t>
  </si>
  <si>
    <t xml:space="preserve">Apply 25% reduction to Part 1 standards and be integrated into a mobility hub strategy for the wider site and be connected by excellent sustainable travel options. </t>
  </si>
  <si>
    <t xml:space="preserve">Apply 15% reduction to Part 1 standards. Provision should include dedicated car sharing bays as part of a mobility hub strategy for the wider site and be connected by good sustainable travel options. </t>
  </si>
  <si>
    <t xml:space="preserve">Apply 20% reduction to Part 1 standards.  Provision should include dedicated car sharing bays as part of a mobility hub strategy for the wider site and be connected by good sustainable travel options. </t>
  </si>
  <si>
    <t xml:space="preserve">Apply 25% reduction to Part 1 standards.  Provision should include dedicated car sharing bays as part of a mobility hub strategy for the wider site and be connected by excellent sustainable travel options. </t>
  </si>
  <si>
    <t>C1: Hotels</t>
  </si>
  <si>
    <t xml:space="preserve">C4: House in Multiple Occupation (HMO) </t>
  </si>
  <si>
    <t>F1(a): Education – Primary / Secondary</t>
  </si>
  <si>
    <t>*average weekday daytime bus frequency</t>
  </si>
  <si>
    <t>&lt;20% new homes are within a 15-minute walk of at least three facilities</t>
  </si>
  <si>
    <t>&gt;20% of new homes are within a 15-minute walk of at least three facilities</t>
  </si>
  <si>
    <t>&gt;40% of new homes are within a 15-minute walk of at least three facilities</t>
  </si>
  <si>
    <t>&gt;60% of new homes are within a 15-minute walk of at least three facilities</t>
  </si>
  <si>
    <t>&gt;80% of new homes are within a 15-minute walk of at least three facilities</t>
  </si>
  <si>
    <t>All new homes are within a 15-minute walk of at least three facilities</t>
  </si>
  <si>
    <t>This model is password protected - only blue cells can be edited</t>
  </si>
  <si>
    <t xml:space="preserve">Created on behalf of ECC and EPOA - October 2023 </t>
  </si>
  <si>
    <t>(highlighted cell shows scoring band achieved in Step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</si>
</sst>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_-* #,##0_-;\-* #,##0_-;_-* &quot;-&quot;??_-;_-@_-"/>
    <numFmt numFmtId="165" formatCode="_-* #,##0_-;\-* #,##0_-;_-* &quot;-&quot;?_-;_-@_-"/>
    <numFmt numFmtId="166" formatCode="0.0"/>
    <numFmt numFmtId="167" formatCode="0.0%"/>
    <numFmt numFmtId="168" formatCode="&quot;£&quot;#,##0;\-&quot;£&quot;#,##0;"/>
  </numFmts>
  <fonts count="45" x14ac:knownFonts="1">
    <font>
      <sz val="11"/>
      <color theme="1"/>
      <name val="Calibri"/>
      <family val="2"/>
      <scheme val="minor"/>
    </font>
    <font>
      <sz val="10"/>
      <color theme="1"/>
      <name val="Segoe UI"/>
      <family val="2"/>
    </font>
    <font>
      <sz val="11"/>
      <color theme="1"/>
      <name val="Calibri"/>
      <family val="2"/>
      <scheme val="minor"/>
    </font>
    <font>
      <sz val="11"/>
      <color theme="1"/>
      <name val="Segoe UI"/>
      <family val="2"/>
    </font>
    <font>
      <sz val="9"/>
      <color rgb="FF000000"/>
      <name val="Segoe UI"/>
      <family val="2"/>
    </font>
    <font>
      <sz val="9"/>
      <color rgb="FFFFFFFF"/>
      <name val="Segoe UI"/>
      <family val="2"/>
    </font>
    <font>
      <b/>
      <sz val="9"/>
      <color rgb="FF000000"/>
      <name val="Segoe UI"/>
      <family val="2"/>
    </font>
    <font>
      <i/>
      <sz val="9"/>
      <color rgb="FF000000"/>
      <name val="Segoe UI"/>
      <family val="2"/>
    </font>
    <font>
      <sz val="9"/>
      <color theme="1"/>
      <name val="Segoe UI"/>
      <family val="2"/>
    </font>
    <font>
      <sz val="10"/>
      <color rgb="FF000000"/>
      <name val="Arial"/>
      <family val="2"/>
    </font>
    <font>
      <b/>
      <i/>
      <sz val="9"/>
      <color rgb="FF000000"/>
      <name val="Segoe UI"/>
      <family val="2"/>
    </font>
    <font>
      <b/>
      <i/>
      <sz val="9"/>
      <color rgb="FFFFFFFF"/>
      <name val="Segoe UI"/>
      <family val="2"/>
    </font>
    <font>
      <b/>
      <sz val="9"/>
      <color rgb="FFFF0000"/>
      <name val="Segoe UI"/>
      <family val="2"/>
    </font>
    <font>
      <b/>
      <i/>
      <sz val="9"/>
      <color theme="1"/>
      <name val="Segoe UI"/>
      <family val="2"/>
    </font>
    <font>
      <sz val="8"/>
      <color theme="1"/>
      <name val="Segoe UI"/>
      <family val="2"/>
    </font>
    <font>
      <i/>
      <sz val="9"/>
      <color theme="1"/>
      <name val="Segoe UI"/>
      <family val="2"/>
    </font>
    <font>
      <b/>
      <sz val="10"/>
      <color theme="1"/>
      <name val="Segoe UI"/>
      <family val="2"/>
    </font>
    <font>
      <b/>
      <sz val="11"/>
      <color theme="1"/>
      <name val="Segoe UI"/>
      <family val="2"/>
    </font>
    <font>
      <i/>
      <sz val="10"/>
      <color theme="1"/>
      <name val="Segoe UI"/>
      <family val="2"/>
    </font>
    <font>
      <b/>
      <sz val="9"/>
      <color theme="1"/>
      <name val="Segoe UI"/>
      <family val="2"/>
    </font>
    <font>
      <b/>
      <sz val="9"/>
      <color rgb="FFFFFFFF"/>
      <name val="Segoe UI"/>
      <family val="2"/>
    </font>
    <font>
      <sz val="9"/>
      <name val="Segoe UI"/>
      <family val="2"/>
    </font>
    <font>
      <i/>
      <sz val="9"/>
      <color rgb="FFFF0000"/>
      <name val="Segoe UI"/>
      <family val="2"/>
    </font>
    <font>
      <sz val="9"/>
      <color theme="0"/>
      <name val="Segoe UI"/>
      <family val="2"/>
    </font>
    <font>
      <b/>
      <i/>
      <sz val="9"/>
      <color theme="0"/>
      <name val="Segoe UI"/>
      <family val="2"/>
    </font>
    <font>
      <b/>
      <i/>
      <sz val="9"/>
      <name val="Segoe UI"/>
      <family val="2"/>
    </font>
    <font>
      <b/>
      <sz val="10"/>
      <color theme="0"/>
      <name val="Segoe UI"/>
      <family val="2"/>
    </font>
    <font>
      <b/>
      <sz val="10"/>
      <color rgb="FFFFFFFF"/>
      <name val="Segoe UI"/>
      <family val="2"/>
    </font>
    <font>
      <sz val="10"/>
      <color rgb="FF000000"/>
      <name val="Segoe UI"/>
      <family val="2"/>
    </font>
    <font>
      <b/>
      <sz val="10"/>
      <color rgb="FF000000"/>
      <name val="Segoe UI"/>
      <family val="2"/>
    </font>
    <font>
      <b/>
      <sz val="9"/>
      <color theme="0"/>
      <name val="Segoe UI"/>
      <family val="2"/>
    </font>
    <font>
      <b/>
      <sz val="9"/>
      <color indexed="9"/>
      <name val="Segoe UI"/>
      <family val="2"/>
    </font>
    <font>
      <sz val="9"/>
      <color theme="4"/>
      <name val="Segoe UI"/>
      <family val="2"/>
    </font>
    <font>
      <b/>
      <sz val="11"/>
      <color rgb="FF000000"/>
      <name val="Segoe UI"/>
      <family val="2"/>
    </font>
    <font>
      <b/>
      <u/>
      <sz val="9"/>
      <color theme="1"/>
      <name val="Segoe UI"/>
      <family val="2"/>
    </font>
    <font>
      <sz val="11"/>
      <color rgb="FFFF0000"/>
      <name val="Calibri"/>
      <family val="2"/>
      <scheme val="minor"/>
    </font>
    <font>
      <i/>
      <sz val="9"/>
      <color rgb="FFFFFFFF"/>
      <name val="Segoe UI"/>
      <family val="2"/>
    </font>
    <font>
      <i/>
      <sz val="11"/>
      <color theme="1"/>
      <name val="Calibri"/>
      <family val="2"/>
      <scheme val="minor"/>
    </font>
    <font>
      <i/>
      <sz val="10"/>
      <color theme="1"/>
      <name val="Calibri"/>
      <family val="2"/>
      <scheme val="minor"/>
    </font>
    <font>
      <b/>
      <sz val="14"/>
      <color theme="1"/>
      <name val="Calibri"/>
      <family val="2"/>
      <scheme val="minor"/>
    </font>
    <font>
      <b/>
      <i/>
      <sz val="9"/>
      <color theme="0" tint="-0.34998626667073579"/>
      <name val="Segoe UI"/>
      <family val="2"/>
    </font>
    <font>
      <i/>
      <sz val="9"/>
      <color theme="0" tint="-0.34998626667073579"/>
      <name val="Segoe UI"/>
      <family val="2"/>
    </font>
    <font>
      <sz val="9"/>
      <color theme="0" tint="-0.34998626667073579"/>
      <name val="Segoe UI"/>
      <family val="2"/>
    </font>
    <font>
      <b/>
      <sz val="9"/>
      <color theme="0" tint="-0.34998626667073579"/>
      <name val="Segoe UI"/>
      <family val="2"/>
    </font>
    <font>
      <i/>
      <sz val="9"/>
      <name val="Segoe UI"/>
      <family val="2"/>
    </font>
  </fonts>
  <fills count="21">
    <fill>
      <patternFill patternType="none"/>
    </fill>
    <fill>
      <patternFill patternType="gray125"/>
    </fill>
    <fill>
      <patternFill patternType="solid">
        <fgColor rgb="FFFFFFFF"/>
        <bgColor indexed="64"/>
      </patternFill>
    </fill>
    <fill>
      <patternFill patternType="solid">
        <fgColor rgb="FFECDFF5"/>
        <bgColor indexed="64"/>
      </patternFill>
    </fill>
    <fill>
      <patternFill patternType="solid">
        <fgColor rgb="FF9C5CCC"/>
        <bgColor indexed="64"/>
      </patternFill>
    </fill>
    <fill>
      <patternFill patternType="solid">
        <fgColor rgb="FFDCC5ED"/>
        <bgColor indexed="64"/>
      </patternFill>
    </fill>
    <fill>
      <patternFill patternType="solid">
        <fgColor rgb="FFC59FE1"/>
        <bgColor indexed="64"/>
      </patternFill>
    </fill>
    <fill>
      <patternFill patternType="solid">
        <fgColor rgb="FF7030A0"/>
        <bgColor indexed="64"/>
      </patternFill>
    </fill>
    <fill>
      <patternFill patternType="solid">
        <fgColor theme="0"/>
        <bgColor indexed="64"/>
      </patternFill>
    </fill>
    <fill>
      <patternFill patternType="solid">
        <fgColor theme="0" tint="-0.249977111117893"/>
        <bgColor indexed="64"/>
      </patternFill>
    </fill>
    <fill>
      <patternFill patternType="solid">
        <fgColor theme="2"/>
        <bgColor indexed="64"/>
      </patternFill>
    </fill>
    <fill>
      <patternFill patternType="solid">
        <fgColor rgb="FFFFA014"/>
        <bgColor indexed="64"/>
      </patternFill>
    </fill>
    <fill>
      <patternFill patternType="solid">
        <fgColor rgb="FFFFD8A1"/>
        <bgColor indexed="64"/>
      </patternFill>
    </fill>
    <fill>
      <patternFill patternType="solid">
        <fgColor rgb="FFFFEBD0"/>
        <bgColor indexed="64"/>
      </patternFill>
    </fill>
    <fill>
      <patternFill patternType="solid">
        <fgColor rgb="FF00577E"/>
        <bgColor indexed="64"/>
      </patternFill>
    </fill>
    <fill>
      <patternFill patternType="solid">
        <fgColor rgb="FFE7E6E6"/>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9" tint="0.79998168889431442"/>
        <bgColor indexed="64"/>
      </patternFill>
    </fill>
  </fills>
  <borders count="7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right style="medium">
        <color rgb="FFFFFFFF"/>
      </right>
      <top/>
      <bottom/>
      <diagonal/>
    </border>
    <border>
      <left style="medium">
        <color rgb="FFFFFFFF"/>
      </left>
      <right style="medium">
        <color rgb="FFFFFFFF"/>
      </right>
      <top/>
      <bottom/>
      <diagonal/>
    </border>
    <border>
      <left style="medium">
        <color rgb="FFFFFFFF"/>
      </left>
      <right style="medium">
        <color rgb="FFFFFFFF"/>
      </right>
      <top style="medium">
        <color rgb="FFFFFFFF"/>
      </top>
      <bottom/>
      <diagonal/>
    </border>
    <border>
      <left style="medium">
        <color theme="0"/>
      </left>
      <right style="medium">
        <color rgb="FFFFFFFF"/>
      </right>
      <top/>
      <bottom/>
      <diagonal/>
    </border>
    <border>
      <left style="medium">
        <color rgb="FFFFFFFF"/>
      </left>
      <right/>
      <top/>
      <bottom/>
      <diagonal/>
    </border>
    <border>
      <left style="medium">
        <color rgb="FFFFFFFF"/>
      </left>
      <right style="medium">
        <color rgb="FFFFFFFF"/>
      </right>
      <top/>
      <bottom style="medium">
        <color theme="0"/>
      </bottom>
      <diagonal/>
    </border>
    <border>
      <left style="medium">
        <color theme="0"/>
      </left>
      <right style="medium">
        <color theme="0"/>
      </right>
      <top/>
      <bottom/>
      <diagonal/>
    </border>
    <border>
      <left style="medium">
        <color rgb="FFFFFFFF"/>
      </left>
      <right style="medium">
        <color rgb="FFFFFFFF"/>
      </right>
      <top style="medium">
        <color theme="0"/>
      </top>
      <bottom style="medium">
        <color rgb="FFFFFFFF"/>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rgb="FFFFFFFF"/>
      </left>
      <right/>
      <top/>
      <bottom style="medium">
        <color rgb="FFFFFFFF"/>
      </bottom>
      <diagonal/>
    </border>
    <border>
      <left/>
      <right/>
      <top/>
      <bottom style="medium">
        <color rgb="FFFFFFFF"/>
      </bottom>
      <diagonal/>
    </border>
    <border>
      <left/>
      <right/>
      <top style="medium">
        <color rgb="FFFFFFFF"/>
      </top>
      <bottom/>
      <diagonal/>
    </border>
    <border>
      <left style="medium">
        <color theme="0"/>
      </left>
      <right/>
      <top style="medium">
        <color rgb="FFFFFFFF"/>
      </top>
      <bottom/>
      <diagonal/>
    </border>
    <border>
      <left style="medium">
        <color theme="0"/>
      </left>
      <right style="medium">
        <color rgb="FFFFFFFF"/>
      </right>
      <top style="medium">
        <color rgb="FFFFFFFF"/>
      </top>
      <bottom/>
      <diagonal/>
    </border>
    <border>
      <left/>
      <right style="medium">
        <color rgb="FF000000"/>
      </right>
      <top style="medium">
        <color indexed="64"/>
      </top>
      <bottom style="medium">
        <color indexed="64"/>
      </bottom>
      <diagonal/>
    </border>
    <border>
      <left/>
      <right style="medium">
        <color rgb="FF000000"/>
      </right>
      <top/>
      <bottom/>
      <diagonal/>
    </border>
    <border>
      <left/>
      <right style="medium">
        <color indexed="64"/>
      </right>
      <top/>
      <bottom style="medium">
        <color rgb="FF000000"/>
      </bottom>
      <diagonal/>
    </border>
    <border>
      <left/>
      <right style="medium">
        <color rgb="FF000000"/>
      </right>
      <top style="medium">
        <color indexed="64"/>
      </top>
      <bottom/>
      <diagonal/>
    </border>
    <border>
      <left/>
      <right style="medium">
        <color rgb="FF000000"/>
      </right>
      <top/>
      <bottom style="medium">
        <color indexed="64"/>
      </bottom>
      <diagonal/>
    </border>
    <border>
      <left style="medium">
        <color indexed="64"/>
      </left>
      <right style="medium">
        <color indexed="64"/>
      </right>
      <top/>
      <bottom style="medium">
        <color rgb="FF000000"/>
      </bottom>
      <diagonal/>
    </border>
    <border>
      <left style="medium">
        <color rgb="FF000000"/>
      </left>
      <right style="medium">
        <color indexed="64"/>
      </right>
      <top style="medium">
        <color indexed="64"/>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medium">
        <color rgb="FF000000"/>
      </left>
      <right style="medium">
        <color indexed="64"/>
      </right>
      <top style="medium">
        <color rgb="FF000000"/>
      </top>
      <bottom/>
      <diagonal/>
    </border>
    <border>
      <left style="medium">
        <color indexed="64"/>
      </left>
      <right style="medium">
        <color indexed="64"/>
      </right>
      <top style="medium">
        <color rgb="FF000000"/>
      </top>
      <bottom/>
      <diagonal/>
    </border>
    <border>
      <left style="thin">
        <color indexed="64"/>
      </left>
      <right/>
      <top style="medium">
        <color indexed="64"/>
      </top>
      <bottom style="thin">
        <color indexed="64"/>
      </bottom>
      <diagonal/>
    </border>
    <border>
      <left style="medium">
        <color rgb="FF000000"/>
      </left>
      <right style="medium">
        <color indexed="64"/>
      </right>
      <top/>
      <bottom style="medium">
        <color indexed="64"/>
      </bottom>
      <diagonal/>
    </border>
    <border>
      <left style="medium">
        <color rgb="FF000000"/>
      </left>
      <right style="medium">
        <color rgb="FF000000"/>
      </right>
      <top style="medium">
        <color indexed="64"/>
      </top>
      <bottom/>
      <diagonal/>
    </border>
    <border>
      <left style="medium">
        <color rgb="FF000000"/>
      </left>
      <right style="medium">
        <color rgb="FF000000"/>
      </right>
      <top/>
      <bottom/>
      <diagonal/>
    </border>
    <border>
      <left style="medium">
        <color rgb="FF000000"/>
      </left>
      <right style="medium">
        <color rgb="FF000000"/>
      </right>
      <top/>
      <bottom style="medium">
        <color indexed="64"/>
      </bottom>
      <diagonal/>
    </border>
  </borders>
  <cellStyleXfs count="4">
    <xf numFmtId="0" fontId="0" fillId="0" borderId="0"/>
    <xf numFmtId="9" fontId="2" fillId="0" borderId="0" applyFont="0" applyFill="0" applyBorder="0" applyAlignment="0" applyProtection="0"/>
    <xf numFmtId="0" fontId="9" fillId="0" borderId="0"/>
    <xf numFmtId="43" fontId="2" fillId="0" borderId="0" applyFont="0" applyFill="0" applyBorder="0" applyAlignment="0" applyProtection="0"/>
  </cellStyleXfs>
  <cellXfs count="389">
    <xf numFmtId="0" fontId="0" fillId="0" borderId="0" xfId="0"/>
    <xf numFmtId="0" fontId="4" fillId="3" borderId="5" xfId="0" applyFont="1" applyFill="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xf>
    <xf numFmtId="0" fontId="8" fillId="0" borderId="6" xfId="0" applyFont="1" applyBorder="1" applyAlignment="1">
      <alignment horizontal="center" vertical="center" wrapText="1"/>
    </xf>
    <xf numFmtId="0" fontId="6" fillId="0" borderId="1" xfId="0" applyFont="1" applyBorder="1" applyAlignment="1">
      <alignment horizontal="center" vertical="center" wrapText="1"/>
    </xf>
    <xf numFmtId="0" fontId="10" fillId="3" borderId="15" xfId="0" applyFont="1" applyFill="1" applyBorder="1" applyAlignment="1">
      <alignment horizontal="center" vertical="center" wrapText="1"/>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8" xfId="0" applyFont="1" applyBorder="1" applyAlignment="1">
      <alignment horizontal="center" vertical="center" wrapText="1"/>
    </xf>
    <xf numFmtId="0" fontId="8" fillId="0" borderId="0" xfId="0" applyFont="1" applyAlignment="1">
      <alignment horizontal="center" vertical="center"/>
    </xf>
    <xf numFmtId="0" fontId="10" fillId="2" borderId="13" xfId="0" applyFont="1" applyFill="1" applyBorder="1" applyAlignment="1">
      <alignment horizontal="center" vertical="center"/>
    </xf>
    <xf numFmtId="0" fontId="10" fillId="3" borderId="13" xfId="0" applyFont="1" applyFill="1" applyBorder="1" applyAlignment="1">
      <alignment horizontal="center" vertical="center" wrapText="1"/>
    </xf>
    <xf numFmtId="0" fontId="10" fillId="5" borderId="13" xfId="0" applyFont="1" applyFill="1" applyBorder="1" applyAlignment="1">
      <alignment horizontal="center" vertical="center"/>
    </xf>
    <xf numFmtId="0" fontId="10" fillId="6" borderId="13" xfId="0" applyFont="1" applyFill="1" applyBorder="1" applyAlignment="1">
      <alignment horizontal="center" vertical="center"/>
    </xf>
    <xf numFmtId="0" fontId="10" fillId="4" borderId="13" xfId="0" applyFont="1" applyFill="1" applyBorder="1" applyAlignment="1">
      <alignment horizontal="center" vertical="center"/>
    </xf>
    <xf numFmtId="0" fontId="11" fillId="7" borderId="13" xfId="0" applyFont="1" applyFill="1" applyBorder="1" applyAlignment="1">
      <alignment horizontal="center" vertical="center"/>
    </xf>
    <xf numFmtId="0" fontId="4" fillId="2" borderId="13" xfId="0" applyFont="1" applyFill="1" applyBorder="1" applyAlignment="1">
      <alignment horizontal="center" vertical="center"/>
    </xf>
    <xf numFmtId="0" fontId="4" fillId="3" borderId="13" xfId="0" applyFont="1" applyFill="1" applyBorder="1" applyAlignment="1">
      <alignment horizontal="center" vertical="center" wrapText="1"/>
    </xf>
    <xf numFmtId="0" fontId="4" fillId="5" borderId="13" xfId="0" applyFont="1" applyFill="1" applyBorder="1" applyAlignment="1">
      <alignment horizontal="center" vertical="center"/>
    </xf>
    <xf numFmtId="0" fontId="4" fillId="6" borderId="13" xfId="0" applyFont="1" applyFill="1" applyBorder="1" applyAlignment="1">
      <alignment horizontal="center" vertical="center"/>
    </xf>
    <xf numFmtId="0" fontId="4" fillId="4" borderId="13" xfId="0" applyFont="1" applyFill="1" applyBorder="1" applyAlignment="1">
      <alignment horizontal="center" vertical="center"/>
    </xf>
    <xf numFmtId="0" fontId="5" fillId="7" borderId="11" xfId="0" applyFont="1" applyFill="1" applyBorder="1" applyAlignment="1">
      <alignment horizontal="center" vertical="center"/>
    </xf>
    <xf numFmtId="0" fontId="10" fillId="2" borderId="14"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1" fillId="7" borderId="16" xfId="0" applyFont="1" applyFill="1" applyBorder="1" applyAlignment="1">
      <alignment horizontal="center" vertical="center" wrapText="1"/>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6" fillId="0" borderId="24" xfId="0" applyFont="1" applyBorder="1" applyAlignment="1">
      <alignment horizontal="center" vertical="center"/>
    </xf>
    <xf numFmtId="0" fontId="7" fillId="8" borderId="19" xfId="2" applyFont="1" applyFill="1" applyBorder="1" applyAlignment="1">
      <alignment horizontal="center" vertical="center" wrapText="1"/>
    </xf>
    <xf numFmtId="0" fontId="7" fillId="8" borderId="20" xfId="2" applyFont="1" applyFill="1" applyBorder="1" applyAlignment="1">
      <alignment horizontal="center" vertical="center" wrapText="1"/>
    </xf>
    <xf numFmtId="0" fontId="15" fillId="0" borderId="0" xfId="0" applyFont="1"/>
    <xf numFmtId="0" fontId="8" fillId="0" borderId="0" xfId="0" applyFont="1"/>
    <xf numFmtId="0" fontId="8" fillId="0" borderId="0" xfId="0" applyFont="1" applyAlignment="1">
      <alignment wrapText="1"/>
    </xf>
    <xf numFmtId="0" fontId="15" fillId="0" borderId="0" xfId="0" applyFont="1" applyAlignment="1">
      <alignment horizontal="left" vertical="center" wrapText="1"/>
    </xf>
    <xf numFmtId="0" fontId="19" fillId="0" borderId="0" xfId="0" applyFont="1"/>
    <xf numFmtId="0" fontId="20" fillId="11" borderId="30" xfId="0" applyFont="1" applyFill="1" applyBorder="1" applyAlignment="1">
      <alignment horizontal="center" vertical="center" wrapText="1"/>
    </xf>
    <xf numFmtId="0" fontId="20" fillId="11" borderId="31" xfId="0" applyFont="1" applyFill="1" applyBorder="1" applyAlignment="1">
      <alignment horizontal="center" vertical="center" wrapText="1"/>
    </xf>
    <xf numFmtId="0" fontId="20" fillId="11" borderId="32" xfId="0" applyFont="1" applyFill="1" applyBorder="1" applyAlignment="1">
      <alignment horizontal="center" vertical="center" wrapText="1"/>
    </xf>
    <xf numFmtId="0" fontId="20" fillId="11" borderId="33" xfId="0" applyFont="1" applyFill="1" applyBorder="1" applyAlignment="1">
      <alignment horizontal="left" vertical="center" wrapText="1"/>
    </xf>
    <xf numFmtId="0" fontId="4" fillId="12" borderId="34" xfId="0" applyFont="1" applyFill="1" applyBorder="1" applyAlignment="1">
      <alignment horizontal="left" vertical="center" wrapText="1"/>
    </xf>
    <xf numFmtId="0" fontId="4" fillId="12" borderId="35" xfId="0" applyFont="1" applyFill="1" applyBorder="1" applyAlignment="1">
      <alignment horizontal="left" vertical="center" wrapText="1"/>
    </xf>
    <xf numFmtId="0" fontId="4" fillId="12" borderId="37" xfId="0" applyFont="1" applyFill="1" applyBorder="1" applyAlignment="1">
      <alignment horizontal="left" vertical="center" wrapText="1"/>
    </xf>
    <xf numFmtId="0" fontId="20" fillId="11" borderId="36" xfId="0" applyFont="1" applyFill="1" applyBorder="1" applyAlignment="1">
      <alignment horizontal="left" vertical="center" wrapText="1"/>
    </xf>
    <xf numFmtId="0" fontId="4" fillId="12" borderId="36" xfId="0" applyFont="1" applyFill="1" applyBorder="1" applyAlignment="1">
      <alignment horizontal="left" vertical="center" wrapText="1"/>
    </xf>
    <xf numFmtId="0" fontId="8" fillId="12" borderId="35" xfId="0" applyFont="1" applyFill="1" applyBorder="1" applyAlignment="1">
      <alignment horizontal="left" vertical="center" wrapText="1"/>
    </xf>
    <xf numFmtId="0" fontId="5" fillId="11" borderId="36" xfId="0" applyFont="1" applyFill="1" applyBorder="1" applyAlignment="1">
      <alignment horizontal="left" vertical="center" wrapText="1"/>
    </xf>
    <xf numFmtId="0" fontId="8" fillId="12" borderId="35" xfId="0" applyFont="1" applyFill="1" applyBorder="1" applyAlignment="1">
      <alignment vertical="top" wrapText="1"/>
    </xf>
    <xf numFmtId="0" fontId="8" fillId="12" borderId="34" xfId="0" applyFont="1" applyFill="1" applyBorder="1" applyAlignment="1">
      <alignment vertical="top" wrapText="1"/>
    </xf>
    <xf numFmtId="0" fontId="4" fillId="12" borderId="33" xfId="0" applyFont="1" applyFill="1" applyBorder="1" applyAlignment="1">
      <alignment horizontal="left" vertical="center" wrapText="1"/>
    </xf>
    <xf numFmtId="0" fontId="4" fillId="13" borderId="34" xfId="0" applyFont="1" applyFill="1" applyBorder="1" applyAlignment="1">
      <alignment horizontal="left" vertical="center" wrapText="1"/>
    </xf>
    <xf numFmtId="0" fontId="8" fillId="13" borderId="34" xfId="0" applyFont="1" applyFill="1" applyBorder="1" applyAlignment="1">
      <alignment horizontal="left" vertical="center" wrapText="1"/>
    </xf>
    <xf numFmtId="0" fontId="21" fillId="0" borderId="7" xfId="0" applyFont="1" applyBorder="1" applyAlignment="1">
      <alignment horizontal="center" vertical="center" wrapText="1"/>
    </xf>
    <xf numFmtId="0" fontId="4" fillId="5" borderId="5"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4" fillId="5" borderId="28"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5" fillId="7" borderId="29"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22" fillId="0" borderId="0" xfId="0" applyFont="1" applyAlignment="1">
      <alignment horizontal="left" vertical="center" wrapText="1"/>
    </xf>
    <xf numFmtId="0" fontId="8" fillId="2" borderId="7"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8" fillId="3" borderId="0" xfId="0" applyFont="1" applyFill="1" applyAlignment="1">
      <alignment horizontal="center" vertical="center" wrapText="1"/>
    </xf>
    <xf numFmtId="0" fontId="4" fillId="5" borderId="0" xfId="0" applyFont="1" applyFill="1" applyAlignment="1">
      <alignment horizontal="center" vertical="center" wrapText="1"/>
    </xf>
    <xf numFmtId="0" fontId="4" fillId="6" borderId="0" xfId="0" applyFont="1" applyFill="1" applyAlignment="1">
      <alignment horizontal="center" vertical="center" wrapText="1"/>
    </xf>
    <xf numFmtId="0" fontId="5" fillId="7" borderId="18"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4" fillId="9" borderId="13" xfId="0" applyFont="1" applyFill="1" applyBorder="1" applyAlignment="1">
      <alignment horizontal="center" vertical="center"/>
    </xf>
    <xf numFmtId="0" fontId="4" fillId="9" borderId="13" xfId="0" applyFont="1" applyFill="1" applyBorder="1" applyAlignment="1">
      <alignment horizontal="center" vertical="center" wrapText="1"/>
    </xf>
    <xf numFmtId="0" fontId="5" fillId="9" borderId="11" xfId="0" applyFont="1" applyFill="1" applyBorder="1" applyAlignment="1">
      <alignment horizontal="center" vertical="center"/>
    </xf>
    <xf numFmtId="0" fontId="8" fillId="0" borderId="0" xfId="0" applyFont="1" applyAlignment="1">
      <alignment vertical="center"/>
    </xf>
    <xf numFmtId="0" fontId="15" fillId="0" borderId="13" xfId="0" applyFont="1" applyBorder="1" applyAlignment="1">
      <alignment horizontal="center" vertical="center" wrapText="1"/>
    </xf>
    <xf numFmtId="0" fontId="15" fillId="0" borderId="21" xfId="0" applyFont="1" applyBorder="1" applyAlignment="1">
      <alignment horizontal="center" vertical="center" wrapText="1"/>
    </xf>
    <xf numFmtId="0" fontId="8" fillId="0" borderId="6" xfId="0" applyFont="1" applyBorder="1" applyAlignment="1">
      <alignment vertical="center"/>
    </xf>
    <xf numFmtId="0" fontId="8" fillId="0" borderId="1" xfId="0" applyFont="1" applyBorder="1"/>
    <xf numFmtId="0" fontId="8" fillId="0" borderId="1" xfId="0" applyFont="1" applyBorder="1" applyAlignment="1">
      <alignment horizontal="right" vertical="center" wrapText="1"/>
    </xf>
    <xf numFmtId="164" fontId="8" fillId="0" borderId="1" xfId="3" applyNumberFormat="1" applyFont="1" applyBorder="1" applyAlignment="1">
      <alignment horizontal="right"/>
    </xf>
    <xf numFmtId="164" fontId="19" fillId="0" borderId="1" xfId="3" applyNumberFormat="1" applyFont="1" applyBorder="1"/>
    <xf numFmtId="0" fontId="19" fillId="0" borderId="1" xfId="0" applyFont="1" applyBorder="1" applyAlignment="1">
      <alignment horizontal="center" vertical="center" wrapText="1"/>
    </xf>
    <xf numFmtId="165" fontId="8" fillId="0" borderId="1" xfId="0" applyNumberFormat="1" applyFont="1" applyBorder="1"/>
    <xf numFmtId="0" fontId="23" fillId="4" borderId="5" xfId="0" applyFont="1" applyFill="1" applyBorder="1" applyAlignment="1">
      <alignment horizontal="center" vertical="center" wrapText="1"/>
    </xf>
    <xf numFmtId="0" fontId="24" fillId="4" borderId="15"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28" xfId="0" applyFont="1" applyFill="1" applyBorder="1" applyAlignment="1">
      <alignment horizontal="center" vertical="center" wrapText="1"/>
    </xf>
    <xf numFmtId="0" fontId="23" fillId="4" borderId="0" xfId="0" applyFont="1" applyFill="1" applyAlignment="1">
      <alignment horizontal="center" vertical="center" wrapText="1"/>
    </xf>
    <xf numFmtId="0" fontId="10" fillId="0" borderId="14" xfId="0" applyFont="1" applyBorder="1" applyAlignment="1">
      <alignment horizontal="center" vertical="center" wrapText="1"/>
    </xf>
    <xf numFmtId="0" fontId="6" fillId="3" borderId="15" xfId="0" applyFont="1" applyFill="1" applyBorder="1" applyAlignment="1">
      <alignment horizontal="center" vertical="center" wrapText="1"/>
    </xf>
    <xf numFmtId="0" fontId="6" fillId="5" borderId="15" xfId="0" applyFont="1" applyFill="1" applyBorder="1" applyAlignment="1">
      <alignment horizontal="center" vertical="center"/>
    </xf>
    <xf numFmtId="0" fontId="24" fillId="7" borderId="16" xfId="0" applyFont="1" applyFill="1" applyBorder="1" applyAlignment="1">
      <alignment horizontal="center" vertical="center" wrapText="1"/>
    </xf>
    <xf numFmtId="0" fontId="10" fillId="0" borderId="6" xfId="0" applyFont="1" applyBorder="1" applyAlignment="1">
      <alignment horizontal="center" vertical="center" wrapText="1"/>
    </xf>
    <xf numFmtId="0" fontId="10" fillId="3" borderId="6"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24" fillId="7" borderId="9"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24" fillId="4" borderId="5" xfId="0" applyFont="1" applyFill="1" applyBorder="1" applyAlignment="1">
      <alignment horizontal="center" vertical="center" wrapText="1"/>
    </xf>
    <xf numFmtId="0" fontId="11" fillId="7" borderId="4" xfId="0" applyFont="1" applyFill="1" applyBorder="1" applyAlignment="1">
      <alignment horizontal="center" vertical="center" wrapText="1"/>
    </xf>
    <xf numFmtId="9" fontId="18" fillId="0" borderId="1" xfId="1" applyFont="1" applyBorder="1" applyAlignment="1">
      <alignment horizontal="right"/>
    </xf>
    <xf numFmtId="164" fontId="18" fillId="0" borderId="1" xfId="3" applyNumberFormat="1" applyFont="1" applyBorder="1"/>
    <xf numFmtId="0" fontId="13" fillId="0" borderId="3" xfId="0" applyFont="1" applyBorder="1" applyAlignment="1">
      <alignment horizontal="center" vertical="center" wrapText="1"/>
    </xf>
    <xf numFmtId="165" fontId="16" fillId="0" borderId="1" xfId="0" applyNumberFormat="1" applyFont="1" applyBorder="1" applyAlignment="1">
      <alignment horizontal="center"/>
    </xf>
    <xf numFmtId="165" fontId="19" fillId="0" borderId="1" xfId="0" applyNumberFormat="1" applyFont="1" applyBorder="1"/>
    <xf numFmtId="0" fontId="8" fillId="10" borderId="1" xfId="0" applyFont="1" applyFill="1" applyBorder="1"/>
    <xf numFmtId="0" fontId="15" fillId="10" borderId="1" xfId="0" applyFont="1" applyFill="1" applyBorder="1"/>
    <xf numFmtId="0" fontId="6" fillId="0" borderId="0" xfId="0" applyFont="1" applyAlignment="1">
      <alignment horizontal="center" vertical="center" wrapText="1"/>
    </xf>
    <xf numFmtId="0" fontId="10" fillId="0" borderId="1" xfId="0" applyFont="1" applyBorder="1" applyAlignment="1">
      <alignment horizontal="center" vertical="center" wrapText="1"/>
    </xf>
    <xf numFmtId="0" fontId="25" fillId="0" borderId="1" xfId="0" applyFont="1" applyBorder="1" applyAlignment="1">
      <alignment horizontal="center" vertical="center" wrapText="1"/>
    </xf>
    <xf numFmtId="164" fontId="8" fillId="0" borderId="1" xfId="0" applyNumberFormat="1" applyFont="1" applyBorder="1"/>
    <xf numFmtId="0" fontId="20" fillId="0" borderId="0" xfId="0" applyFont="1" applyAlignment="1">
      <alignment horizontal="left" vertical="center" wrapText="1"/>
    </xf>
    <xf numFmtId="0" fontId="4"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horizontal="left" wrapText="1"/>
    </xf>
    <xf numFmtId="164" fontId="8" fillId="0" borderId="1" xfId="3" applyNumberFormat="1" applyFont="1" applyBorder="1" applyAlignment="1">
      <alignment horizontal="right" wrapText="1"/>
    </xf>
    <xf numFmtId="164" fontId="19" fillId="0" borderId="1" xfId="3" applyNumberFormat="1" applyFont="1" applyBorder="1" applyAlignment="1">
      <alignment horizontal="right" vertical="center" wrapText="1"/>
    </xf>
    <xf numFmtId="0" fontId="20" fillId="11" borderId="1" xfId="0" applyFont="1" applyFill="1" applyBorder="1" applyAlignment="1">
      <alignment horizontal="center" vertical="center" wrapText="1"/>
    </xf>
    <xf numFmtId="0" fontId="20" fillId="11" borderId="1" xfId="0" applyFont="1" applyFill="1" applyBorder="1" applyAlignment="1">
      <alignment horizontal="left" vertical="center" wrapText="1"/>
    </xf>
    <xf numFmtId="0" fontId="10" fillId="0" borderId="13" xfId="0" applyFont="1" applyBorder="1" applyAlignment="1">
      <alignment horizontal="center" vertical="center" wrapText="1"/>
    </xf>
    <xf numFmtId="0" fontId="10" fillId="9" borderId="13" xfId="0" applyFont="1" applyFill="1" applyBorder="1" applyAlignment="1">
      <alignment horizontal="center" vertical="center" wrapText="1"/>
    </xf>
    <xf numFmtId="165" fontId="16" fillId="0" borderId="1" xfId="0" applyNumberFormat="1" applyFont="1" applyBorder="1"/>
    <xf numFmtId="0" fontId="8" fillId="12" borderId="39" xfId="0" applyFont="1" applyFill="1" applyBorder="1"/>
    <xf numFmtId="0" fontId="8" fillId="12" borderId="38" xfId="0" applyFont="1" applyFill="1" applyBorder="1" applyAlignment="1">
      <alignment vertical="top" wrapText="1"/>
    </xf>
    <xf numFmtId="0" fontId="4" fillId="12" borderId="40" xfId="0" applyFont="1" applyFill="1" applyBorder="1" applyAlignment="1">
      <alignment horizontal="left" vertical="center" wrapText="1"/>
    </xf>
    <xf numFmtId="0" fontId="1" fillId="0" borderId="0" xfId="0" applyFont="1"/>
    <xf numFmtId="9" fontId="8" fillId="0" borderId="2" xfId="1" applyFont="1" applyBorder="1"/>
    <xf numFmtId="0" fontId="8" fillId="0" borderId="15" xfId="0" applyFont="1" applyBorder="1"/>
    <xf numFmtId="0" fontId="8" fillId="12" borderId="41" xfId="0" applyFont="1" applyFill="1" applyBorder="1"/>
    <xf numFmtId="0" fontId="4" fillId="13" borderId="42" xfId="0" applyFont="1" applyFill="1" applyBorder="1" applyAlignment="1">
      <alignment horizontal="left" vertical="center" wrapText="1"/>
    </xf>
    <xf numFmtId="0" fontId="8" fillId="11" borderId="41" xfId="0" applyFont="1" applyFill="1" applyBorder="1"/>
    <xf numFmtId="9" fontId="19" fillId="0" borderId="1" xfId="1" applyFont="1" applyBorder="1"/>
    <xf numFmtId="3" fontId="29" fillId="0" borderId="13" xfId="0" applyNumberFormat="1" applyFont="1" applyBorder="1" applyAlignment="1">
      <alignment horizontal="right" vertical="center" wrapText="1"/>
    </xf>
    <xf numFmtId="0" fontId="1" fillId="0" borderId="13" xfId="0" applyFont="1" applyBorder="1" applyAlignment="1">
      <alignment horizontal="center" vertical="center"/>
    </xf>
    <xf numFmtId="0" fontId="16" fillId="0" borderId="13" xfId="0" applyFont="1" applyBorder="1" applyAlignment="1">
      <alignment horizontal="right" vertical="center"/>
    </xf>
    <xf numFmtId="0" fontId="1" fillId="0" borderId="13" xfId="0" quotePrefix="1" applyFont="1" applyBorder="1" applyAlignment="1">
      <alignment horizontal="center" vertical="center"/>
    </xf>
    <xf numFmtId="0" fontId="20" fillId="11" borderId="4" xfId="0" applyFont="1" applyFill="1" applyBorder="1" applyAlignment="1">
      <alignment horizontal="left" vertical="center" wrapText="1"/>
    </xf>
    <xf numFmtId="0" fontId="20" fillId="11" borderId="35" xfId="0" applyFont="1" applyFill="1" applyBorder="1" applyAlignment="1">
      <alignment horizontal="left" vertical="center" wrapText="1"/>
    </xf>
    <xf numFmtId="0" fontId="8" fillId="0" borderId="18" xfId="0" applyFont="1" applyBorder="1"/>
    <xf numFmtId="0" fontId="27" fillId="14" borderId="50" xfId="0" applyFont="1" applyFill="1" applyBorder="1" applyAlignment="1">
      <alignment horizontal="center" vertical="center" wrapText="1"/>
    </xf>
    <xf numFmtId="0" fontId="20" fillId="11" borderId="3" xfId="0" applyFont="1" applyFill="1" applyBorder="1" applyAlignment="1">
      <alignment horizontal="left" vertical="center" wrapText="1"/>
    </xf>
    <xf numFmtId="9" fontId="8" fillId="0" borderId="8" xfId="1" applyFont="1" applyBorder="1"/>
    <xf numFmtId="164" fontId="8" fillId="0" borderId="3" xfId="3" applyNumberFormat="1" applyFont="1" applyBorder="1" applyAlignment="1">
      <alignment horizontal="right"/>
    </xf>
    <xf numFmtId="164" fontId="8" fillId="0" borderId="3" xfId="3" applyNumberFormat="1" applyFont="1" applyBorder="1" applyAlignment="1">
      <alignment horizontal="right" wrapText="1"/>
    </xf>
    <xf numFmtId="164" fontId="8" fillId="0" borderId="3" xfId="0" applyNumberFormat="1" applyFont="1" applyBorder="1"/>
    <xf numFmtId="0" fontId="30" fillId="11" borderId="1" xfId="0" applyFont="1" applyFill="1" applyBorder="1"/>
    <xf numFmtId="0" fontId="31" fillId="11" borderId="1" xfId="0" applyFont="1" applyFill="1" applyBorder="1"/>
    <xf numFmtId="9" fontId="8" fillId="0" borderId="1" xfId="1" applyFont="1" applyBorder="1"/>
    <xf numFmtId="0" fontId="20" fillId="11" borderId="51" xfId="0" applyFont="1" applyFill="1" applyBorder="1" applyAlignment="1">
      <alignment horizontal="center" vertical="center" wrapText="1"/>
    </xf>
    <xf numFmtId="0" fontId="20" fillId="12" borderId="0" xfId="0" applyFont="1" applyFill="1" applyAlignment="1">
      <alignment horizontal="center" vertical="center" wrapText="1"/>
    </xf>
    <xf numFmtId="0" fontId="20" fillId="12" borderId="53" xfId="0" applyFont="1" applyFill="1" applyBorder="1" applyAlignment="1">
      <alignment horizontal="center" vertical="center" wrapText="1"/>
    </xf>
    <xf numFmtId="0" fontId="20" fillId="12" borderId="35" xfId="0" applyFont="1" applyFill="1" applyBorder="1" applyAlignment="1">
      <alignment horizontal="center" vertical="center" wrapText="1"/>
    </xf>
    <xf numFmtId="0" fontId="21" fillId="12" borderId="52" xfId="0" applyFont="1" applyFill="1" applyBorder="1" applyAlignment="1">
      <alignment horizontal="left" vertical="center" wrapText="1"/>
    </xf>
    <xf numFmtId="0" fontId="20" fillId="12" borderId="54" xfId="0" applyFont="1" applyFill="1" applyBorder="1" applyAlignment="1">
      <alignment horizontal="center" vertical="center" wrapText="1"/>
    </xf>
    <xf numFmtId="0" fontId="20" fillId="12" borderId="55" xfId="0" applyFont="1" applyFill="1" applyBorder="1" applyAlignment="1">
      <alignment horizontal="center" vertical="center" wrapText="1"/>
    </xf>
    <xf numFmtId="0" fontId="20" fillId="11" borderId="0" xfId="0" applyFont="1" applyFill="1" applyAlignment="1">
      <alignment horizontal="left" vertical="center" wrapText="1"/>
    </xf>
    <xf numFmtId="164" fontId="19" fillId="0" borderId="0" xfId="3" applyNumberFormat="1" applyFont="1" applyBorder="1"/>
    <xf numFmtId="164" fontId="19" fillId="0" borderId="0" xfId="3" applyNumberFormat="1" applyFont="1" applyBorder="1" applyAlignment="1">
      <alignment horizontal="right" vertical="center" wrapText="1"/>
    </xf>
    <xf numFmtId="0" fontId="4" fillId="13" borderId="0" xfId="0" applyFont="1" applyFill="1" applyAlignment="1">
      <alignment horizontal="left" vertical="center" wrapText="1"/>
    </xf>
    <xf numFmtId="0" fontId="8" fillId="13" borderId="0" xfId="0" applyFont="1" applyFill="1" applyAlignment="1">
      <alignment horizontal="left" vertical="center" wrapText="1"/>
    </xf>
    <xf numFmtId="0" fontId="20" fillId="11" borderId="51" xfId="0" applyFont="1" applyFill="1" applyBorder="1" applyAlignment="1">
      <alignment horizontal="left" vertical="center" wrapText="1"/>
    </xf>
    <xf numFmtId="0" fontId="21" fillId="12" borderId="0" xfId="0" applyFont="1" applyFill="1" applyAlignment="1">
      <alignment horizontal="left" vertical="center" wrapText="1"/>
    </xf>
    <xf numFmtId="0" fontId="21" fillId="12" borderId="53" xfId="0" applyFont="1" applyFill="1" applyBorder="1" applyAlignment="1">
      <alignment horizontal="left" vertical="center" wrapText="1"/>
    </xf>
    <xf numFmtId="0" fontId="21" fillId="12" borderId="35" xfId="0" applyFont="1" applyFill="1" applyBorder="1" applyAlignment="1">
      <alignment horizontal="left" vertical="center" wrapText="1"/>
    </xf>
    <xf numFmtId="0" fontId="20" fillId="11" borderId="2" xfId="0" applyFont="1" applyFill="1" applyBorder="1" applyAlignment="1">
      <alignment horizontal="left" vertical="center" wrapText="1"/>
    </xf>
    <xf numFmtId="0" fontId="1" fillId="0" borderId="13" xfId="0" applyFont="1" applyBorder="1"/>
    <xf numFmtId="164" fontId="1" fillId="0" borderId="13" xfId="0" applyNumberFormat="1" applyFont="1" applyBorder="1"/>
    <xf numFmtId="0" fontId="8" fillId="12" borderId="39" xfId="0" applyFont="1" applyFill="1" applyBorder="1" applyAlignment="1">
      <alignment horizontal="left"/>
    </xf>
    <xf numFmtId="3" fontId="29" fillId="0" borderId="50" xfId="0" applyNumberFormat="1" applyFont="1" applyBorder="1" applyAlignment="1">
      <alignment horizontal="right" vertical="center" wrapText="1"/>
    </xf>
    <xf numFmtId="0" fontId="1" fillId="0" borderId="13" xfId="0" applyFont="1" applyBorder="1" applyAlignment="1">
      <alignment horizontal="right"/>
    </xf>
    <xf numFmtId="1" fontId="1" fillId="0" borderId="13" xfId="0" applyNumberFormat="1" applyFont="1" applyBorder="1"/>
    <xf numFmtId="0" fontId="8" fillId="0" borderId="1" xfId="3" applyNumberFormat="1" applyFont="1" applyBorder="1" applyAlignment="1">
      <alignment horizontal="right" wrapText="1"/>
    </xf>
    <xf numFmtId="0" fontId="1" fillId="0" borderId="13" xfId="0" applyFont="1" applyBorder="1" applyAlignment="1">
      <alignment horizontal="center"/>
    </xf>
    <xf numFmtId="0" fontId="15" fillId="0" borderId="0" xfId="0" applyFont="1" applyAlignment="1">
      <alignment horizontal="center" vertical="center" wrapText="1"/>
    </xf>
    <xf numFmtId="43" fontId="32" fillId="0" borderId="0" xfId="0" applyNumberFormat="1" applyFont="1"/>
    <xf numFmtId="0" fontId="3" fillId="0" borderId="0" xfId="0" applyFont="1"/>
    <xf numFmtId="0" fontId="3" fillId="0" borderId="0" xfId="0" applyFont="1" applyAlignment="1">
      <alignment wrapText="1"/>
    </xf>
    <xf numFmtId="0" fontId="14" fillId="0" borderId="0" xfId="0" applyFont="1" applyAlignment="1">
      <alignment vertical="center"/>
    </xf>
    <xf numFmtId="0" fontId="19" fillId="15" borderId="1" xfId="0" applyFont="1" applyFill="1" applyBorder="1" applyAlignment="1">
      <alignment horizontal="center" vertical="center" wrapText="1"/>
    </xf>
    <xf numFmtId="0" fontId="15" fillId="0" borderId="0" xfId="0" applyFont="1" applyAlignment="1">
      <alignment horizontal="left" vertical="center"/>
    </xf>
    <xf numFmtId="0" fontId="0" fillId="0" borderId="0" xfId="0" applyAlignment="1">
      <alignment wrapText="1"/>
    </xf>
    <xf numFmtId="0" fontId="6" fillId="3" borderId="5" xfId="0" applyFont="1" applyFill="1" applyBorder="1" applyAlignment="1">
      <alignment horizontal="center" vertical="center" wrapText="1"/>
    </xf>
    <xf numFmtId="0" fontId="6" fillId="5" borderId="5" xfId="0" applyFont="1" applyFill="1" applyBorder="1" applyAlignment="1">
      <alignment horizontal="center" vertical="center"/>
    </xf>
    <xf numFmtId="0" fontId="10" fillId="4" borderId="5" xfId="0" applyFont="1" applyFill="1" applyBorder="1" applyAlignment="1">
      <alignment horizontal="center" vertical="center" wrapText="1"/>
    </xf>
    <xf numFmtId="0" fontId="6" fillId="0" borderId="7" xfId="0" applyFont="1" applyBorder="1" applyAlignment="1">
      <alignment horizontal="center" vertical="center" wrapText="1"/>
    </xf>
    <xf numFmtId="0" fontId="24" fillId="7" borderId="4" xfId="0" applyFont="1" applyFill="1" applyBorder="1" applyAlignment="1">
      <alignment horizontal="center" vertical="center" wrapText="1"/>
    </xf>
    <xf numFmtId="0" fontId="10" fillId="0" borderId="0" xfId="0" applyFont="1" applyAlignment="1">
      <alignment horizontal="center" vertical="center" wrapText="1"/>
    </xf>
    <xf numFmtId="0" fontId="6" fillId="3" borderId="0" xfId="0" applyFont="1" applyFill="1" applyAlignment="1">
      <alignment horizontal="center" vertical="center" wrapText="1"/>
    </xf>
    <xf numFmtId="0" fontId="6" fillId="5" borderId="0" xfId="0" applyFont="1" applyFill="1" applyAlignment="1">
      <alignment horizontal="center" vertical="center"/>
    </xf>
    <xf numFmtId="0" fontId="10" fillId="6" borderId="0" xfId="0" applyFont="1" applyFill="1" applyAlignment="1">
      <alignment horizontal="center" vertical="center" wrapText="1"/>
    </xf>
    <xf numFmtId="0" fontId="10" fillId="4" borderId="0" xfId="0" applyFont="1" applyFill="1" applyAlignment="1">
      <alignment horizontal="center" vertical="center" wrapText="1"/>
    </xf>
    <xf numFmtId="0" fontId="11" fillId="7" borderId="0" xfId="0" applyFont="1" applyFill="1" applyAlignment="1">
      <alignment horizontal="center" vertical="center" wrapText="1"/>
    </xf>
    <xf numFmtId="0" fontId="8" fillId="0" borderId="1" xfId="0" applyFont="1" applyBorder="1" applyAlignment="1">
      <alignment horizontal="center" vertical="center" wrapText="1"/>
    </xf>
    <xf numFmtId="0" fontId="35" fillId="0" borderId="0" xfId="0" applyFont="1"/>
    <xf numFmtId="0" fontId="38" fillId="0" borderId="0" xfId="0" applyFont="1" applyAlignment="1">
      <alignment wrapText="1"/>
    </xf>
    <xf numFmtId="0" fontId="19" fillId="10" borderId="1" xfId="0" applyFont="1" applyFill="1" applyBorder="1"/>
    <xf numFmtId="0" fontId="8" fillId="10" borderId="1" xfId="0" applyFont="1" applyFill="1" applyBorder="1" applyAlignment="1">
      <alignment horizontal="center" vertical="center"/>
    </xf>
    <xf numFmtId="0" fontId="15" fillId="0" borderId="1" xfId="0" applyFont="1" applyBorder="1" applyAlignment="1">
      <alignment horizontal="center" vertical="center" wrapText="1"/>
    </xf>
    <xf numFmtId="0" fontId="37" fillId="0" borderId="0" xfId="0" applyFont="1"/>
    <xf numFmtId="2" fontId="0" fillId="0" borderId="0" xfId="0" applyNumberFormat="1"/>
    <xf numFmtId="166" fontId="0" fillId="0" borderId="0" xfId="0" applyNumberFormat="1"/>
    <xf numFmtId="0" fontId="15" fillId="0" borderId="0" xfId="0" applyFont="1" applyAlignment="1">
      <alignment vertical="center" wrapText="1"/>
    </xf>
    <xf numFmtId="0" fontId="0" fillId="0" borderId="0" xfId="0" applyBorder="1"/>
    <xf numFmtId="0" fontId="4" fillId="6" borderId="5"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10" fillId="0" borderId="7" xfId="0" applyFont="1" applyBorder="1" applyAlignment="1">
      <alignment horizontal="center" vertical="center" wrapText="1"/>
    </xf>
    <xf numFmtId="0" fontId="0" fillId="0" borderId="17" xfId="0" applyBorder="1"/>
    <xf numFmtId="0" fontId="6" fillId="6" borderId="5"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30" fillId="7" borderId="4" xfId="0" applyFont="1" applyFill="1" applyBorder="1" applyAlignment="1">
      <alignment horizontal="center" vertical="center" wrapText="1"/>
    </xf>
    <xf numFmtId="0" fontId="20" fillId="18" borderId="1" xfId="0" applyFont="1" applyFill="1" applyBorder="1" applyAlignment="1">
      <alignment horizontal="center" vertical="center" wrapText="1"/>
    </xf>
    <xf numFmtId="0" fontId="20" fillId="18" borderId="1"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8" fillId="19" borderId="1" xfId="0" applyFont="1" applyFill="1" applyBorder="1" applyAlignment="1">
      <alignment horizontal="center" wrapText="1"/>
    </xf>
    <xf numFmtId="0" fontId="4" fillId="19" borderId="1" xfId="0" applyFont="1" applyFill="1" applyBorder="1" applyAlignment="1">
      <alignment horizontal="center" vertical="center" wrapText="1"/>
    </xf>
    <xf numFmtId="0" fontId="8" fillId="16" borderId="1" xfId="0" applyFont="1" applyFill="1" applyBorder="1" applyAlignment="1">
      <alignment horizontal="center" vertical="center"/>
    </xf>
    <xf numFmtId="0" fontId="19" fillId="0" borderId="0" xfId="0" applyFont="1" applyAlignment="1">
      <alignment horizontal="right"/>
    </xf>
    <xf numFmtId="164" fontId="8" fillId="0" borderId="0" xfId="0" applyNumberFormat="1" applyFont="1"/>
    <xf numFmtId="0" fontId="19" fillId="0" borderId="0" xfId="0" applyFont="1" applyAlignment="1">
      <alignment horizontal="center" vertical="center" wrapText="1"/>
    </xf>
    <xf numFmtId="0" fontId="1" fillId="16" borderId="1" xfId="0" applyFont="1" applyFill="1" applyBorder="1"/>
    <xf numFmtId="0" fontId="4" fillId="0" borderId="1" xfId="0" applyFont="1" applyFill="1" applyBorder="1" applyAlignment="1">
      <alignment horizontal="center" vertical="center" wrapText="1"/>
    </xf>
    <xf numFmtId="0" fontId="4" fillId="0" borderId="60"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9" xfId="0" applyFont="1" applyBorder="1" applyAlignment="1">
      <alignment horizontal="center" vertical="center" wrapText="1"/>
    </xf>
    <xf numFmtId="0" fontId="1" fillId="0" borderId="0" xfId="0" applyFont="1" applyAlignment="1">
      <alignment vertical="center"/>
    </xf>
    <xf numFmtId="0" fontId="44" fillId="0" borderId="0" xfId="0" applyFont="1" applyFill="1" applyAlignment="1">
      <alignment horizontal="left" vertical="center"/>
    </xf>
    <xf numFmtId="164" fontId="8" fillId="0" borderId="1" xfId="3" applyNumberFormat="1" applyFont="1" applyBorder="1" applyAlignment="1" applyProtection="1">
      <alignment horizontal="right"/>
      <protection hidden="1"/>
    </xf>
    <xf numFmtId="164" fontId="8" fillId="0" borderId="1" xfId="0" applyNumberFormat="1" applyFont="1" applyBorder="1" applyProtection="1">
      <protection hidden="1"/>
    </xf>
    <xf numFmtId="164" fontId="19" fillId="0" borderId="1" xfId="3" applyNumberFormat="1" applyFont="1" applyBorder="1" applyProtection="1">
      <protection hidden="1"/>
    </xf>
    <xf numFmtId="0" fontId="8" fillId="0" borderId="1" xfId="0" applyFont="1" applyBorder="1" applyProtection="1">
      <protection hidden="1"/>
    </xf>
    <xf numFmtId="0" fontId="8" fillId="16" borderId="1" xfId="0" applyFont="1" applyFill="1" applyBorder="1" applyAlignment="1" applyProtection="1">
      <alignment horizontal="right" vertical="center" wrapText="1"/>
      <protection locked="0"/>
    </xf>
    <xf numFmtId="9" fontId="8" fillId="16" borderId="2" xfId="1" applyFont="1" applyFill="1" applyBorder="1" applyProtection="1">
      <protection locked="0"/>
    </xf>
    <xf numFmtId="9" fontId="19" fillId="0" borderId="1" xfId="1" applyFont="1" applyBorder="1" applyProtection="1">
      <protection hidden="1"/>
    </xf>
    <xf numFmtId="0" fontId="21" fillId="16" borderId="13" xfId="0" applyFont="1" applyFill="1" applyBorder="1" applyAlignment="1" applyProtection="1">
      <alignment horizontal="center" vertical="center"/>
      <protection locked="0"/>
    </xf>
    <xf numFmtId="0" fontId="21" fillId="16" borderId="13" xfId="0" applyFont="1" applyFill="1" applyBorder="1" applyAlignment="1" applyProtection="1">
      <alignment horizontal="center" vertical="center" wrapText="1"/>
      <protection locked="0"/>
    </xf>
    <xf numFmtId="0" fontId="4" fillId="0" borderId="22" xfId="0" applyFont="1" applyBorder="1" applyAlignment="1" applyProtection="1">
      <alignment horizontal="center" vertical="center"/>
      <protection hidden="1"/>
    </xf>
    <xf numFmtId="0" fontId="7" fillId="8" borderId="19" xfId="2" applyFont="1" applyFill="1" applyBorder="1" applyAlignment="1" applyProtection="1">
      <alignment horizontal="center" vertical="center" wrapText="1"/>
      <protection hidden="1"/>
    </xf>
    <xf numFmtId="0" fontId="7" fillId="8" borderId="20" xfId="2" applyFont="1" applyFill="1" applyBorder="1" applyAlignment="1" applyProtection="1">
      <alignment horizontal="center" vertical="center" wrapText="1"/>
      <protection hidden="1"/>
    </xf>
    <xf numFmtId="0" fontId="4" fillId="0" borderId="23" xfId="0" applyFont="1" applyBorder="1" applyAlignment="1" applyProtection="1">
      <alignment horizontal="center" vertical="center"/>
      <protection hidden="1"/>
    </xf>
    <xf numFmtId="0" fontId="15" fillId="0" borderId="13" xfId="0" applyFont="1" applyBorder="1" applyAlignment="1" applyProtection="1">
      <alignment horizontal="center" vertical="center" wrapText="1"/>
      <protection hidden="1"/>
    </xf>
    <xf numFmtId="0" fontId="15" fillId="0" borderId="21" xfId="0" applyFont="1" applyBorder="1" applyAlignment="1" applyProtection="1">
      <alignment horizontal="center" vertical="center" wrapText="1"/>
      <protection hidden="1"/>
    </xf>
    <xf numFmtId="0" fontId="6" fillId="0" borderId="24" xfId="0" applyFont="1" applyBorder="1" applyAlignment="1" applyProtection="1">
      <alignment horizontal="center" vertical="center"/>
      <protection hidden="1"/>
    </xf>
    <xf numFmtId="164" fontId="40" fillId="15" borderId="1" xfId="3" applyNumberFormat="1" applyFont="1" applyFill="1" applyBorder="1" applyAlignment="1" applyProtection="1">
      <alignment horizontal="center" vertical="center" wrapText="1"/>
      <protection hidden="1"/>
    </xf>
    <xf numFmtId="164" fontId="10" fillId="0" borderId="1" xfId="3" applyNumberFormat="1" applyFont="1" applyFill="1" applyBorder="1" applyAlignment="1" applyProtection="1">
      <alignment horizontal="center" vertical="center" wrapText="1"/>
      <protection hidden="1"/>
    </xf>
    <xf numFmtId="164" fontId="13" fillId="0" borderId="1" xfId="3" applyNumberFormat="1" applyFont="1" applyFill="1" applyBorder="1" applyAlignment="1" applyProtection="1">
      <alignment horizontal="center" vertical="center" wrapText="1"/>
      <protection hidden="1"/>
    </xf>
    <xf numFmtId="0" fontId="41" fillId="10" borderId="1" xfId="0" applyFont="1" applyFill="1" applyBorder="1" applyProtection="1">
      <protection hidden="1"/>
    </xf>
    <xf numFmtId="9" fontId="7" fillId="0" borderId="1" xfId="1" applyFont="1" applyFill="1" applyBorder="1" applyAlignment="1" applyProtection="1">
      <alignment horizontal="right" vertical="center" wrapText="1"/>
      <protection hidden="1"/>
    </xf>
    <xf numFmtId="9" fontId="15" fillId="0" borderId="1" xfId="1" applyFont="1" applyFill="1" applyBorder="1" applyAlignment="1" applyProtection="1">
      <alignment horizontal="right" vertical="center" wrapText="1"/>
      <protection hidden="1"/>
    </xf>
    <xf numFmtId="164" fontId="7" fillId="6" borderId="1" xfId="3" applyNumberFormat="1" applyFont="1" applyFill="1" applyBorder="1" applyAlignment="1" applyProtection="1">
      <alignment horizontal="center" vertical="center" wrapText="1"/>
      <protection hidden="1"/>
    </xf>
    <xf numFmtId="164" fontId="7" fillId="4" borderId="1" xfId="3" applyNumberFormat="1" applyFont="1" applyFill="1" applyBorder="1" applyAlignment="1" applyProtection="1">
      <alignment horizontal="center" vertical="center" wrapText="1"/>
      <protection hidden="1"/>
    </xf>
    <xf numFmtId="164" fontId="36" fillId="7" borderId="1" xfId="3" applyNumberFormat="1" applyFont="1" applyFill="1" applyBorder="1" applyAlignment="1" applyProtection="1">
      <alignment horizontal="center" vertical="center" wrapText="1"/>
      <protection hidden="1"/>
    </xf>
    <xf numFmtId="0" fontId="42" fillId="10" borderId="1" xfId="0" applyFont="1" applyFill="1" applyBorder="1" applyProtection="1">
      <protection hidden="1"/>
    </xf>
    <xf numFmtId="167" fontId="7" fillId="0" borderId="1" xfId="1" applyNumberFormat="1" applyFont="1" applyFill="1" applyBorder="1" applyAlignment="1" applyProtection="1">
      <alignment horizontal="right" vertical="center" wrapText="1" indent="1"/>
      <protection hidden="1"/>
    </xf>
    <xf numFmtId="167" fontId="15" fillId="0" borderId="1" xfId="1" applyNumberFormat="1" applyFont="1" applyFill="1" applyBorder="1" applyAlignment="1" applyProtection="1">
      <alignment horizontal="right" vertical="center" wrapText="1" indent="1"/>
      <protection hidden="1"/>
    </xf>
    <xf numFmtId="164" fontId="43" fillId="10" borderId="1" xfId="3" applyNumberFormat="1" applyFont="1" applyFill="1" applyBorder="1" applyAlignment="1" applyProtection="1">
      <alignment horizontal="center" vertical="center"/>
      <protection hidden="1"/>
    </xf>
    <xf numFmtId="164" fontId="10" fillId="6" borderId="1" xfId="3" applyNumberFormat="1" applyFont="1" applyFill="1" applyBorder="1" applyAlignment="1" applyProtection="1">
      <alignment horizontal="center" vertical="center" wrapText="1"/>
      <protection hidden="1"/>
    </xf>
    <xf numFmtId="164" fontId="10" fillId="4" borderId="1" xfId="3" applyNumberFormat="1" applyFont="1" applyFill="1" applyBorder="1" applyAlignment="1" applyProtection="1">
      <alignment horizontal="center" vertical="center" wrapText="1"/>
      <protection hidden="1"/>
    </xf>
    <xf numFmtId="164" fontId="11" fillId="7" borderId="1" xfId="3" applyNumberFormat="1" applyFont="1" applyFill="1" applyBorder="1" applyAlignment="1" applyProtection="1">
      <alignment horizontal="center" vertical="center" wrapText="1"/>
      <protection hidden="1"/>
    </xf>
    <xf numFmtId="164" fontId="42" fillId="10" borderId="1" xfId="3" applyNumberFormat="1" applyFont="1" applyFill="1" applyBorder="1" applyProtection="1">
      <protection hidden="1"/>
    </xf>
    <xf numFmtId="0" fontId="15" fillId="10" borderId="1" xfId="0" applyFont="1" applyFill="1" applyBorder="1" applyProtection="1">
      <protection hidden="1"/>
    </xf>
    <xf numFmtId="1" fontId="15" fillId="10" borderId="1" xfId="0" applyNumberFormat="1" applyFont="1" applyFill="1" applyBorder="1" applyProtection="1">
      <protection hidden="1"/>
    </xf>
    <xf numFmtId="164" fontId="7" fillId="0" borderId="1" xfId="3" applyNumberFormat="1" applyFont="1" applyFill="1" applyBorder="1" applyAlignment="1" applyProtection="1">
      <alignment horizontal="center" vertical="center" wrapText="1"/>
      <protection hidden="1"/>
    </xf>
    <xf numFmtId="1" fontId="7" fillId="6" borderId="1" xfId="3" applyNumberFormat="1" applyFont="1" applyFill="1" applyBorder="1" applyAlignment="1" applyProtection="1">
      <alignment horizontal="center" vertical="center" wrapText="1"/>
      <protection hidden="1"/>
    </xf>
    <xf numFmtId="1" fontId="7" fillId="4" borderId="1" xfId="3" applyNumberFormat="1" applyFont="1" applyFill="1" applyBorder="1" applyAlignment="1" applyProtection="1">
      <alignment horizontal="center" vertical="center" wrapText="1"/>
      <protection hidden="1"/>
    </xf>
    <xf numFmtId="1" fontId="36" fillId="7" borderId="1" xfId="3" applyNumberFormat="1" applyFont="1" applyFill="1" applyBorder="1" applyAlignment="1" applyProtection="1">
      <alignment horizontal="center" vertical="center" wrapText="1"/>
      <protection hidden="1"/>
    </xf>
    <xf numFmtId="164" fontId="7" fillId="6" borderId="1" xfId="3" applyNumberFormat="1" applyFont="1" applyFill="1" applyBorder="1" applyAlignment="1" applyProtection="1">
      <alignment vertical="center" wrapText="1"/>
      <protection hidden="1"/>
    </xf>
    <xf numFmtId="164" fontId="7" fillId="4" borderId="1" xfId="3" applyNumberFormat="1" applyFont="1" applyFill="1" applyBorder="1" applyAlignment="1" applyProtection="1">
      <alignment vertical="center" wrapText="1"/>
      <protection hidden="1"/>
    </xf>
    <xf numFmtId="164" fontId="36" fillId="7" borderId="1" xfId="3" applyNumberFormat="1" applyFont="1" applyFill="1" applyBorder="1" applyAlignment="1" applyProtection="1">
      <alignment vertical="center" wrapText="1"/>
      <protection hidden="1"/>
    </xf>
    <xf numFmtId="164" fontId="10" fillId="6" borderId="1" xfId="3" applyNumberFormat="1" applyFont="1" applyFill="1" applyBorder="1" applyAlignment="1" applyProtection="1">
      <alignment vertical="center" wrapText="1"/>
      <protection hidden="1"/>
    </xf>
    <xf numFmtId="164" fontId="10" fillId="4" borderId="1" xfId="3" applyNumberFormat="1" applyFont="1" applyFill="1" applyBorder="1" applyAlignment="1" applyProtection="1">
      <alignment vertical="center" wrapText="1"/>
      <protection hidden="1"/>
    </xf>
    <xf numFmtId="164" fontId="11" fillId="7" borderId="1" xfId="3" applyNumberFormat="1" applyFont="1" applyFill="1" applyBorder="1" applyAlignment="1" applyProtection="1">
      <alignment vertical="center" wrapText="1"/>
      <protection hidden="1"/>
    </xf>
    <xf numFmtId="0" fontId="7" fillId="8" borderId="67" xfId="2" applyFont="1" applyFill="1" applyBorder="1" applyAlignment="1" applyProtection="1">
      <alignment horizontal="center" vertical="center" wrapText="1"/>
      <protection hidden="1"/>
    </xf>
    <xf numFmtId="168" fontId="21" fillId="19" borderId="13" xfId="0" applyNumberFormat="1" applyFont="1" applyFill="1" applyBorder="1" applyAlignment="1" applyProtection="1">
      <alignment horizontal="center" vertical="center"/>
      <protection hidden="1"/>
    </xf>
    <xf numFmtId="0" fontId="39" fillId="20" borderId="7" xfId="0" applyFont="1" applyFill="1" applyBorder="1" applyAlignment="1">
      <alignment horizontal="center" vertical="center"/>
    </xf>
    <xf numFmtId="0" fontId="39" fillId="20" borderId="5" xfId="0" applyFont="1" applyFill="1" applyBorder="1" applyAlignment="1">
      <alignment horizontal="center" vertical="center"/>
    </xf>
    <xf numFmtId="0" fontId="39" fillId="20" borderId="4" xfId="0" applyFont="1" applyFill="1" applyBorder="1" applyAlignment="1">
      <alignment horizontal="center" vertical="center"/>
    </xf>
    <xf numFmtId="0" fontId="4" fillId="0" borderId="1" xfId="0" applyFont="1" applyFill="1" applyBorder="1" applyAlignment="1">
      <alignment horizontal="center" vertical="center" wrapText="1"/>
    </xf>
    <xf numFmtId="0" fontId="6" fillId="0" borderId="25" xfId="0" applyFont="1" applyBorder="1" applyAlignment="1" applyProtection="1">
      <alignment horizontal="center" vertical="center"/>
      <protection hidden="1"/>
    </xf>
    <xf numFmtId="0" fontId="6" fillId="0" borderId="26" xfId="0" applyFont="1" applyBorder="1" applyAlignment="1" applyProtection="1">
      <alignment horizontal="center" vertical="center"/>
      <protection hidden="1"/>
    </xf>
    <xf numFmtId="0" fontId="39" fillId="17" borderId="5" xfId="0" applyFont="1" applyFill="1" applyBorder="1" applyAlignment="1">
      <alignment horizontal="center" vertical="center"/>
    </xf>
    <xf numFmtId="0" fontId="39" fillId="17" borderId="4" xfId="0" applyFont="1" applyFill="1" applyBorder="1" applyAlignment="1">
      <alignment horizontal="center" vertical="center"/>
    </xf>
    <xf numFmtId="0" fontId="21" fillId="16" borderId="11" xfId="0" applyFont="1" applyFill="1" applyBorder="1" applyAlignment="1" applyProtection="1">
      <alignment horizontal="center" vertical="center"/>
      <protection locked="0"/>
    </xf>
    <xf numFmtId="0" fontId="21" fillId="16" borderId="43" xfId="0" applyFont="1" applyFill="1" applyBorder="1" applyAlignment="1" applyProtection="1">
      <alignment horizontal="center" vertical="center"/>
      <protection locked="0"/>
    </xf>
    <xf numFmtId="0" fontId="4" fillId="6"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23" fillId="7" borderId="5"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10" fillId="15" borderId="7" xfId="0" applyFont="1" applyFill="1" applyBorder="1" applyAlignment="1">
      <alignment horizontal="center" vertical="center" wrapText="1"/>
    </xf>
    <xf numFmtId="0" fontId="10" fillId="15" borderId="5" xfId="0" applyFont="1" applyFill="1" applyBorder="1" applyAlignment="1">
      <alignment horizontal="center" vertical="center" wrapText="1"/>
    </xf>
    <xf numFmtId="0" fontId="10" fillId="15" borderId="4" xfId="0" applyFont="1" applyFill="1" applyBorder="1" applyAlignment="1">
      <alignment horizontal="center" vertical="center" wrapText="1"/>
    </xf>
    <xf numFmtId="0" fontId="17" fillId="0" borderId="7" xfId="0" applyFont="1" applyBorder="1" applyAlignment="1">
      <alignment horizontal="center" wrapText="1"/>
    </xf>
    <xf numFmtId="0" fontId="17" fillId="0" borderId="5" xfId="0" applyFont="1" applyBorder="1" applyAlignment="1">
      <alignment horizontal="center" wrapText="1"/>
    </xf>
    <xf numFmtId="0" fontId="17" fillId="0" borderId="4" xfId="0" applyFont="1" applyBorder="1" applyAlignment="1">
      <alignment horizontal="center" wrapText="1"/>
    </xf>
    <xf numFmtId="0" fontId="17" fillId="0" borderId="7"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4" xfId="0" applyFont="1" applyBorder="1" applyAlignment="1">
      <alignment horizontal="center" vertical="center" wrapText="1"/>
    </xf>
    <xf numFmtId="0" fontId="39" fillId="0" borderId="7" xfId="0" applyFont="1" applyBorder="1" applyAlignment="1">
      <alignment horizontal="center" vertical="center"/>
    </xf>
    <xf numFmtId="0" fontId="39" fillId="0" borderId="5" xfId="0" applyFont="1" applyBorder="1" applyAlignment="1">
      <alignment horizontal="center" vertical="center"/>
    </xf>
    <xf numFmtId="0" fontId="39" fillId="0" borderId="4" xfId="0" applyFont="1" applyBorder="1" applyAlignment="1">
      <alignment horizontal="center" vertical="center"/>
    </xf>
    <xf numFmtId="0" fontId="17" fillId="0" borderId="7" xfId="0" applyFont="1" applyBorder="1" applyAlignment="1">
      <alignment horizontal="center" vertical="center"/>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5" fillId="0" borderId="15" xfId="0" applyFont="1" applyBorder="1" applyAlignment="1">
      <alignment horizont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5" fillId="10" borderId="7" xfId="0" applyFont="1" applyFill="1" applyBorder="1" applyAlignment="1">
      <alignment horizontal="center" vertical="center"/>
    </xf>
    <xf numFmtId="0" fontId="15" fillId="10" borderId="5" xfId="0" applyFont="1" applyFill="1" applyBorder="1" applyAlignment="1">
      <alignment horizontal="center" vertical="center"/>
    </xf>
    <xf numFmtId="0" fontId="15" fillId="10" borderId="4" xfId="0" applyFont="1" applyFill="1" applyBorder="1" applyAlignment="1">
      <alignment horizontal="center" vertical="center"/>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Alignment="1">
      <alignment horizontal="center" vertical="center" wrapText="1"/>
    </xf>
    <xf numFmtId="0" fontId="4" fillId="0" borderId="18"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9"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6" xfId="0" applyFont="1" applyBorder="1" applyAlignment="1">
      <alignment horizontal="center" vertical="center" wrapText="1"/>
    </xf>
    <xf numFmtId="0" fontId="6" fillId="15" borderId="7" xfId="0" applyFont="1" applyFill="1" applyBorder="1" applyAlignment="1">
      <alignment vertical="center"/>
    </xf>
    <xf numFmtId="0" fontId="6" fillId="15" borderId="5" xfId="0" applyFont="1" applyFill="1" applyBorder="1" applyAlignment="1">
      <alignment vertical="center"/>
    </xf>
    <xf numFmtId="0" fontId="6" fillId="15" borderId="4" xfId="0" applyFont="1" applyFill="1" applyBorder="1" applyAlignment="1">
      <alignment vertical="center"/>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60"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63" xfId="0" applyFont="1" applyBorder="1" applyAlignment="1">
      <alignment horizontal="center" vertical="center" wrapText="1"/>
    </xf>
    <xf numFmtId="0" fontId="4" fillId="0" borderId="64"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1" xfId="0" applyFont="1" applyBorder="1" applyAlignment="1">
      <alignment horizontal="center" vertical="center" wrapText="1"/>
    </xf>
    <xf numFmtId="0" fontId="33" fillId="0" borderId="7" xfId="0" applyFont="1" applyBorder="1" applyAlignment="1">
      <alignment horizontal="center" vertical="center" wrapText="1"/>
    </xf>
    <xf numFmtId="0" fontId="33" fillId="0" borderId="5" xfId="0" applyFont="1" applyBorder="1" applyAlignment="1">
      <alignment horizontal="center" vertical="center" wrapText="1"/>
    </xf>
    <xf numFmtId="0" fontId="33" fillId="0" borderId="56" xfId="0" applyFont="1" applyBorder="1" applyAlignment="1">
      <alignment horizontal="center" vertical="center" wrapText="1"/>
    </xf>
    <xf numFmtId="0" fontId="6" fillId="15" borderId="7" xfId="0" applyFont="1" applyFill="1" applyBorder="1" applyAlignment="1">
      <alignment vertical="center" wrapText="1"/>
    </xf>
    <xf numFmtId="0" fontId="6" fillId="15" borderId="5" xfId="0" applyFont="1" applyFill="1" applyBorder="1" applyAlignment="1">
      <alignment vertical="center" wrapText="1"/>
    </xf>
    <xf numFmtId="0" fontId="6" fillId="15" borderId="4" xfId="0" applyFont="1" applyFill="1" applyBorder="1" applyAlignment="1">
      <alignment vertical="center" wrapText="1"/>
    </xf>
    <xf numFmtId="0" fontId="4" fillId="0" borderId="58" xfId="0" applyFont="1" applyBorder="1" applyAlignment="1">
      <alignment horizontal="center" vertical="center" wrapText="1"/>
    </xf>
    <xf numFmtId="0" fontId="4" fillId="0" borderId="57" xfId="0" applyFont="1" applyBorder="1" applyAlignment="1">
      <alignment horizontal="center" vertical="center" wrapText="1"/>
    </xf>
    <xf numFmtId="0" fontId="4" fillId="0" borderId="69"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12" borderId="36" xfId="0" applyFont="1" applyFill="1" applyBorder="1" applyAlignment="1">
      <alignment horizontal="left" vertical="center" wrapText="1"/>
    </xf>
    <xf numFmtId="0" fontId="4" fillId="12" borderId="40" xfId="0" applyFont="1" applyFill="1" applyBorder="1" applyAlignment="1">
      <alignment horizontal="left" vertical="center" wrapText="1"/>
    </xf>
    <xf numFmtId="0" fontId="17" fillId="0" borderId="7" xfId="0" applyFont="1" applyBorder="1" applyAlignment="1">
      <alignment horizontal="center"/>
    </xf>
    <xf numFmtId="0" fontId="17" fillId="0" borderId="5" xfId="0" applyFont="1" applyBorder="1" applyAlignment="1">
      <alignment horizontal="center"/>
    </xf>
    <xf numFmtId="0" fontId="17" fillId="0" borderId="4" xfId="0" applyFont="1" applyBorder="1" applyAlignment="1">
      <alignment horizontal="center"/>
    </xf>
    <xf numFmtId="0" fontId="4" fillId="12" borderId="53" xfId="0" applyFont="1" applyFill="1" applyBorder="1" applyAlignment="1">
      <alignment horizontal="center" vertical="center" wrapText="1"/>
    </xf>
    <xf numFmtId="0" fontId="4" fillId="12" borderId="0" xfId="0" applyFont="1" applyFill="1" applyAlignment="1">
      <alignment horizontal="center" vertical="center" wrapText="1"/>
    </xf>
    <xf numFmtId="0" fontId="17" fillId="0" borderId="0" xfId="0" applyFont="1" applyAlignment="1">
      <alignment horizontal="center" vertical="center" wrapText="1"/>
    </xf>
    <xf numFmtId="0" fontId="15" fillId="0" borderId="15" xfId="0" applyFont="1" applyBorder="1" applyAlignment="1">
      <alignment horizont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10" fillId="0" borderId="7"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4" fillId="12" borderId="36" xfId="0" applyFont="1" applyFill="1" applyBorder="1" applyAlignment="1">
      <alignment horizontal="center" vertical="center" wrapText="1"/>
    </xf>
    <xf numFmtId="0" fontId="4" fillId="12" borderId="40" xfId="0" applyFont="1" applyFill="1" applyBorder="1" applyAlignment="1">
      <alignment horizontal="center" vertical="center" wrapText="1"/>
    </xf>
    <xf numFmtId="0" fontId="28" fillId="0" borderId="44"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46" xfId="0" applyFont="1" applyBorder="1" applyAlignment="1">
      <alignment horizontal="center" vertical="center" wrapText="1"/>
    </xf>
    <xf numFmtId="0" fontId="28" fillId="0" borderId="47" xfId="0" applyFont="1" applyBorder="1" applyAlignment="1">
      <alignment horizontal="center" vertical="center" wrapText="1"/>
    </xf>
    <xf numFmtId="0" fontId="28" fillId="0" borderId="48" xfId="0" applyFont="1" applyBorder="1" applyAlignment="1">
      <alignment horizontal="center" vertical="center" wrapText="1"/>
    </xf>
    <xf numFmtId="0" fontId="28" fillId="0" borderId="49" xfId="0" applyFont="1" applyBorder="1" applyAlignment="1">
      <alignment horizontal="center" vertical="center" wrapText="1"/>
    </xf>
    <xf numFmtId="0" fontId="27" fillId="14" borderId="13" xfId="0" applyFont="1" applyFill="1" applyBorder="1" applyAlignment="1">
      <alignment horizontal="center" vertical="center" wrapText="1"/>
    </xf>
    <xf numFmtId="0" fontId="27" fillId="14" borderId="50" xfId="0" applyFont="1" applyFill="1" applyBorder="1" applyAlignment="1">
      <alignment horizontal="center" vertical="center" wrapText="1"/>
    </xf>
    <xf numFmtId="0" fontId="26" fillId="14" borderId="13" xfId="0" applyFont="1" applyFill="1" applyBorder="1" applyAlignment="1">
      <alignment horizontal="center" vertical="center" wrapText="1"/>
    </xf>
    <xf numFmtId="0" fontId="26" fillId="14" borderId="50" xfId="0" applyFont="1" applyFill="1" applyBorder="1" applyAlignment="1">
      <alignment horizontal="center" vertical="center" wrapText="1"/>
    </xf>
    <xf numFmtId="0" fontId="27" fillId="14" borderId="11" xfId="0" applyFont="1" applyFill="1" applyBorder="1" applyAlignment="1">
      <alignment horizontal="center" vertical="center" wrapText="1"/>
    </xf>
    <xf numFmtId="0" fontId="27" fillId="14" borderId="12" xfId="0" applyFont="1" applyFill="1" applyBorder="1" applyAlignment="1">
      <alignment horizontal="center" vertical="center" wrapText="1"/>
    </xf>
    <xf numFmtId="0" fontId="27" fillId="14" borderId="43" xfId="0" applyFont="1" applyFill="1" applyBorder="1" applyAlignment="1">
      <alignment horizontal="center" vertical="center" wrapText="1"/>
    </xf>
  </cellXfs>
  <cellStyles count="4">
    <cellStyle name="Comma" xfId="3" builtinId="3"/>
    <cellStyle name="Normal" xfId="0" builtinId="0"/>
    <cellStyle name="Normal 2" xfId="2" xr:uid="{C5E24170-150A-4F45-B655-ADBD4709D92B}"/>
    <cellStyle name="Percent" xfId="1" builtinId="5"/>
  </cellStyles>
  <dxfs count="43">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colors>
    <mruColors>
      <color rgb="FFDCC5ED"/>
      <color rgb="FFECDFF5"/>
      <color rgb="FFE7E6E6"/>
      <color rgb="FFE717E6"/>
      <color rgb="FFC59FE1"/>
      <color rgb="FFDCBEED"/>
      <color rgb="FFFFD8A1"/>
      <color rgb="FFFFA014"/>
      <color rgb="FF00577E"/>
      <color rgb="FFECD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1"/>
          <c:order val="0"/>
          <c:tx>
            <c:strRef>
              <c:f>Chart!$C$2</c:f>
              <c:strCache>
                <c:ptCount val="1"/>
                <c:pt idx="0">
                  <c:v>y</c:v>
                </c:pt>
              </c:strCache>
            </c:strRef>
          </c:tx>
          <c:spPr>
            <a:ln w="28575" cap="rnd">
              <a:solidFill>
                <a:schemeClr val="accent2"/>
              </a:solidFill>
              <a:round/>
            </a:ln>
            <a:effectLst/>
          </c:spPr>
          <c:marker>
            <c:symbol val="none"/>
          </c:marker>
          <c:cat>
            <c:numRef>
              <c:extLst>
                <c:ext xmlns:c15="http://schemas.microsoft.com/office/drawing/2012/chart" uri="{02D57815-91ED-43cb-92C2-25804820EDAC}">
                  <c15:fullRef>
                    <c15:sqref>Chart!$B$3:$B$37</c15:sqref>
                  </c15:fullRef>
                </c:ext>
              </c:extLst>
              <c:f>Chart!$B$3:$B$16</c:f>
              <c:numCache>
                <c:formatCode>General</c:formatCode>
                <c:ptCount val="14"/>
                <c:pt idx="0">
                  <c:v>0.2</c:v>
                </c:pt>
                <c:pt idx="1">
                  <c:v>0.4</c:v>
                </c:pt>
                <c:pt idx="2">
                  <c:v>0.6</c:v>
                </c:pt>
                <c:pt idx="3">
                  <c:v>0.8</c:v>
                </c:pt>
                <c:pt idx="4">
                  <c:v>1</c:v>
                </c:pt>
                <c:pt idx="5">
                  <c:v>1.2</c:v>
                </c:pt>
                <c:pt idx="6">
                  <c:v>1.4</c:v>
                </c:pt>
                <c:pt idx="7">
                  <c:v>1.6</c:v>
                </c:pt>
                <c:pt idx="8">
                  <c:v>1.8</c:v>
                </c:pt>
                <c:pt idx="9">
                  <c:v>2</c:v>
                </c:pt>
                <c:pt idx="10">
                  <c:v>2.2000000000000002</c:v>
                </c:pt>
                <c:pt idx="11">
                  <c:v>2.4</c:v>
                </c:pt>
                <c:pt idx="12">
                  <c:v>2.6</c:v>
                </c:pt>
                <c:pt idx="13">
                  <c:v>2.8</c:v>
                </c:pt>
              </c:numCache>
            </c:numRef>
          </c:cat>
          <c:val>
            <c:numRef>
              <c:extLst>
                <c:ext xmlns:c15="http://schemas.microsoft.com/office/drawing/2012/chart" uri="{02D57815-91ED-43cb-92C2-25804820EDAC}">
                  <c15:fullRef>
                    <c15:sqref>Chart!$C$3:$C$37</c15:sqref>
                  </c15:fullRef>
                </c:ext>
              </c:extLst>
              <c:f>Chart!$C$3:$C$16</c:f>
              <c:numCache>
                <c:formatCode>General</c:formatCode>
                <c:ptCount val="14"/>
                <c:pt idx="0">
                  <c:v>5</c:v>
                </c:pt>
                <c:pt idx="1">
                  <c:v>2.5</c:v>
                </c:pt>
                <c:pt idx="2">
                  <c:v>1.6666666666666667</c:v>
                </c:pt>
                <c:pt idx="3">
                  <c:v>1.25</c:v>
                </c:pt>
                <c:pt idx="4">
                  <c:v>1</c:v>
                </c:pt>
                <c:pt idx="5">
                  <c:v>0.83333333333333337</c:v>
                </c:pt>
                <c:pt idx="6">
                  <c:v>0.7142857142857143</c:v>
                </c:pt>
                <c:pt idx="7">
                  <c:v>0.625</c:v>
                </c:pt>
                <c:pt idx="8">
                  <c:v>0.55555555555555558</c:v>
                </c:pt>
                <c:pt idx="9">
                  <c:v>0.5</c:v>
                </c:pt>
                <c:pt idx="10">
                  <c:v>0.45454545454545453</c:v>
                </c:pt>
                <c:pt idx="11">
                  <c:v>0.41666666666666669</c:v>
                </c:pt>
                <c:pt idx="12">
                  <c:v>0.38461538461538458</c:v>
                </c:pt>
                <c:pt idx="13">
                  <c:v>0.35714285714285715</c:v>
                </c:pt>
              </c:numCache>
            </c:numRef>
          </c:val>
          <c:smooth val="0"/>
          <c:extLst>
            <c:ext xmlns:c16="http://schemas.microsoft.com/office/drawing/2014/chart" uri="{C3380CC4-5D6E-409C-BE32-E72D297353CC}">
              <c16:uniqueId val="{00000001-2370-47B4-A5BE-E712FC59ED88}"/>
            </c:ext>
          </c:extLst>
        </c:ser>
        <c:dLbls>
          <c:showLegendKey val="0"/>
          <c:showVal val="0"/>
          <c:showCatName val="0"/>
          <c:showSerName val="0"/>
          <c:showPercent val="0"/>
          <c:showBubbleSize val="0"/>
        </c:dLbls>
        <c:smooth val="0"/>
        <c:axId val="393302415"/>
        <c:axId val="393304911"/>
      </c:lineChart>
      <c:catAx>
        <c:axId val="393302415"/>
        <c:scaling>
          <c:orientation val="minMax"/>
        </c:scaling>
        <c:delete val="1"/>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Average number of parking spaces per dwelling</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crossAx val="393304911"/>
        <c:crosses val="autoZero"/>
        <c:auto val="1"/>
        <c:lblAlgn val="ctr"/>
        <c:lblOffset val="100"/>
        <c:noMultiLvlLbl val="0"/>
      </c:catAx>
      <c:valAx>
        <c:axId val="393304911"/>
        <c:scaling>
          <c:orientation val="minMax"/>
          <c:max val="5"/>
        </c:scaling>
        <c:delete val="1"/>
        <c:axPos val="l"/>
        <c:majorGridlines>
          <c:spPr>
            <a:ln w="9525" cap="flat" cmpd="sng" algn="ctr">
              <a:no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GB"/>
                  <a:t>Score</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crossAx val="39330241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image" Target="../media/image9.svg"/><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svg"/><Relationship Id="rId1" Type="http://schemas.openxmlformats.org/officeDocument/2006/relationships/image" Target="../media/image2.png"/><Relationship Id="rId6" Type="http://schemas.openxmlformats.org/officeDocument/2006/relationships/image" Target="../media/image7.svg"/><Relationship Id="rId5" Type="http://schemas.openxmlformats.org/officeDocument/2006/relationships/image" Target="../media/image6.png"/><Relationship Id="rId4" Type="http://schemas.openxmlformats.org/officeDocument/2006/relationships/image" Target="../media/image5.svg"/></Relationships>
</file>

<file path=xl/drawings/_rels/drawing9.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341313</xdr:colOff>
      <xdr:row>2</xdr:row>
      <xdr:rowOff>7938</xdr:rowOff>
    </xdr:from>
    <xdr:to>
      <xdr:col>3</xdr:col>
      <xdr:colOff>375361</xdr:colOff>
      <xdr:row>35</xdr:row>
      <xdr:rowOff>161844</xdr:rowOff>
    </xdr:to>
    <xdr:pic>
      <xdr:nvPicPr>
        <xdr:cNvPr id="4" name="Picture 3">
          <a:extLst>
            <a:ext uri="{FF2B5EF4-FFF2-40B4-BE49-F238E27FC236}">
              <a16:creationId xmlns:a16="http://schemas.microsoft.com/office/drawing/2014/main" id="{4BDE05EE-2D73-813B-996D-12EB8DA57D8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1313" y="388938"/>
          <a:ext cx="1867611" cy="645628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686348</xdr:colOff>
      <xdr:row>3</xdr:row>
      <xdr:rowOff>236220</xdr:rowOff>
    </xdr:from>
    <xdr:to>
      <xdr:col>8</xdr:col>
      <xdr:colOff>652555</xdr:colOff>
      <xdr:row>3</xdr:row>
      <xdr:rowOff>248423</xdr:rowOff>
    </xdr:to>
    <xdr:cxnSp macro="">
      <xdr:nvCxnSpPr>
        <xdr:cNvPr id="2" name="Straight Arrow Connector 1">
          <a:extLst>
            <a:ext uri="{FF2B5EF4-FFF2-40B4-BE49-F238E27FC236}">
              <a16:creationId xmlns:a16="http://schemas.microsoft.com/office/drawing/2014/main" id="{DB82EF24-1F8A-4278-AC4C-2C22CB8CBF1C}"/>
            </a:ext>
          </a:extLst>
        </xdr:cNvPr>
        <xdr:cNvCxnSpPr/>
      </xdr:nvCxnSpPr>
      <xdr:spPr>
        <a:xfrm flipV="1">
          <a:off x="2335854" y="621702"/>
          <a:ext cx="6869030" cy="12203"/>
        </a:xfrm>
        <a:prstGeom prst="straightConnector1">
          <a:avLst/>
        </a:prstGeom>
        <a:ln w="28575">
          <a:gradFill flip="none" rotWithShape="1">
            <a:gsLst>
              <a:gs pos="0">
                <a:srgbClr val="401B5B"/>
              </a:gs>
              <a:gs pos="19000">
                <a:srgbClr val="7030A0"/>
              </a:gs>
              <a:gs pos="84000">
                <a:srgbClr val="B898D0"/>
              </a:gs>
              <a:gs pos="100000">
                <a:schemeClr val="bg1"/>
              </a:gs>
            </a:gsLst>
            <a:lin ang="0" scaled="1"/>
            <a:tileRect/>
          </a:gra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295339</xdr:colOff>
      <xdr:row>3</xdr:row>
      <xdr:rowOff>256153</xdr:rowOff>
    </xdr:from>
    <xdr:to>
      <xdr:col>4</xdr:col>
      <xdr:colOff>1369447</xdr:colOff>
      <xdr:row>3</xdr:row>
      <xdr:rowOff>443009</xdr:rowOff>
    </xdr:to>
    <xdr:sp macro="" textlink="">
      <xdr:nvSpPr>
        <xdr:cNvPr id="3" name="TextBox 2">
          <a:extLst>
            <a:ext uri="{FF2B5EF4-FFF2-40B4-BE49-F238E27FC236}">
              <a16:creationId xmlns:a16="http://schemas.microsoft.com/office/drawing/2014/main" id="{B8932F59-FEAF-4D92-9588-95D96F241A48}"/>
            </a:ext>
          </a:extLst>
        </xdr:cNvPr>
        <xdr:cNvSpPr txBox="1"/>
      </xdr:nvSpPr>
      <xdr:spPr>
        <a:xfrm>
          <a:off x="1944845" y="641635"/>
          <a:ext cx="2454673" cy="186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i="1">
              <a:solidFill>
                <a:srgbClr val="7030A0"/>
              </a:solidFill>
            </a:rPr>
            <a:t>less potential to reduce parking</a:t>
          </a:r>
          <a:r>
            <a:rPr lang="en-GB" sz="1000" i="1" baseline="0">
              <a:solidFill>
                <a:srgbClr val="7030A0"/>
              </a:solidFill>
            </a:rPr>
            <a:t> provision</a:t>
          </a:r>
          <a:endParaRPr lang="en-GB" sz="1000" i="1">
            <a:solidFill>
              <a:srgbClr val="7030A0"/>
            </a:solidFill>
          </a:endParaRPr>
        </a:p>
      </xdr:txBody>
    </xdr:sp>
    <xdr:clientData/>
  </xdr:twoCellAnchor>
  <xdr:twoCellAnchor>
    <xdr:from>
      <xdr:col>7</xdr:col>
      <xdr:colOff>850404</xdr:colOff>
      <xdr:row>3</xdr:row>
      <xdr:rowOff>237627</xdr:rowOff>
    </xdr:from>
    <xdr:to>
      <xdr:col>8</xdr:col>
      <xdr:colOff>1562073</xdr:colOff>
      <xdr:row>3</xdr:row>
      <xdr:rowOff>485775</xdr:rowOff>
    </xdr:to>
    <xdr:sp macro="" textlink="">
      <xdr:nvSpPr>
        <xdr:cNvPr id="4" name="TextBox 3">
          <a:extLst>
            <a:ext uri="{FF2B5EF4-FFF2-40B4-BE49-F238E27FC236}">
              <a16:creationId xmlns:a16="http://schemas.microsoft.com/office/drawing/2014/main" id="{5D399C49-962F-4FC3-B2B0-4242B9655461}"/>
            </a:ext>
          </a:extLst>
        </xdr:cNvPr>
        <xdr:cNvSpPr txBox="1"/>
      </xdr:nvSpPr>
      <xdr:spPr>
        <a:xfrm>
          <a:off x="11600319" y="5097282"/>
          <a:ext cx="2549994" cy="2519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i="1">
              <a:solidFill>
                <a:schemeClr val="bg1">
                  <a:lumMod val="95000"/>
                </a:schemeClr>
              </a:solidFill>
            </a:rPr>
            <a:t>more potential to reduce parking</a:t>
          </a:r>
          <a:r>
            <a:rPr lang="en-GB" sz="1000" i="1" baseline="0">
              <a:solidFill>
                <a:schemeClr val="bg1">
                  <a:lumMod val="95000"/>
                </a:schemeClr>
              </a:solidFill>
            </a:rPr>
            <a:t> provision</a:t>
          </a:r>
          <a:endParaRPr lang="en-GB" sz="1000" i="1">
            <a:solidFill>
              <a:schemeClr val="bg1">
                <a:lumMod val="95000"/>
              </a:schemeClr>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274656</xdr:colOff>
      <xdr:row>6</xdr:row>
      <xdr:rowOff>7488</xdr:rowOff>
    </xdr:from>
    <xdr:to>
      <xdr:col>2</xdr:col>
      <xdr:colOff>609600</xdr:colOff>
      <xdr:row>6</xdr:row>
      <xdr:rowOff>346934</xdr:rowOff>
    </xdr:to>
    <xdr:pic>
      <xdr:nvPicPr>
        <xdr:cNvPr id="3" name="Graphic 2" descr="Home with solid fill">
          <a:extLst>
            <a:ext uri="{FF2B5EF4-FFF2-40B4-BE49-F238E27FC236}">
              <a16:creationId xmlns:a16="http://schemas.microsoft.com/office/drawing/2014/main" id="{A0E6EFA8-1EB7-DB09-E051-42900841523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55974" y="778453"/>
          <a:ext cx="334944" cy="339446"/>
        </a:xfrm>
        <a:prstGeom prst="rect">
          <a:avLst/>
        </a:prstGeom>
      </xdr:spPr>
    </xdr:pic>
    <xdr:clientData/>
  </xdr:twoCellAnchor>
  <xdr:twoCellAnchor editAs="oneCell">
    <xdr:from>
      <xdr:col>2</xdr:col>
      <xdr:colOff>373058</xdr:colOff>
      <xdr:row>22</xdr:row>
      <xdr:rowOff>352118</xdr:rowOff>
    </xdr:from>
    <xdr:to>
      <xdr:col>2</xdr:col>
      <xdr:colOff>837372</xdr:colOff>
      <xdr:row>23</xdr:row>
      <xdr:rowOff>419712</xdr:rowOff>
    </xdr:to>
    <xdr:pic>
      <xdr:nvPicPr>
        <xdr:cNvPr id="5" name="Graphic 4" descr="Cycling with solid fill">
          <a:extLst>
            <a:ext uri="{FF2B5EF4-FFF2-40B4-BE49-F238E27FC236}">
              <a16:creationId xmlns:a16="http://schemas.microsoft.com/office/drawing/2014/main" id="{98D5D0AF-6C7D-B3FD-543C-71AF21F9622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052232" y="6398422"/>
          <a:ext cx="464314" cy="448594"/>
        </a:xfrm>
        <a:prstGeom prst="rect">
          <a:avLst/>
        </a:prstGeom>
      </xdr:spPr>
    </xdr:pic>
    <xdr:clientData/>
  </xdr:twoCellAnchor>
  <xdr:twoCellAnchor editAs="oneCell">
    <xdr:from>
      <xdr:col>2</xdr:col>
      <xdr:colOff>621257</xdr:colOff>
      <xdr:row>5</xdr:row>
      <xdr:rowOff>142089</xdr:rowOff>
    </xdr:from>
    <xdr:to>
      <xdr:col>2</xdr:col>
      <xdr:colOff>1147053</xdr:colOff>
      <xdr:row>7</xdr:row>
      <xdr:rowOff>110253</xdr:rowOff>
    </xdr:to>
    <xdr:pic>
      <xdr:nvPicPr>
        <xdr:cNvPr id="7" name="Graphic 6" descr="Car with solid fill">
          <a:extLst>
            <a:ext uri="{FF2B5EF4-FFF2-40B4-BE49-F238E27FC236}">
              <a16:creationId xmlns:a16="http://schemas.microsoft.com/office/drawing/2014/main" id="{26513680-1646-5780-6A34-69AABE61F25D}"/>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02575" y="724795"/>
          <a:ext cx="533416" cy="532380"/>
        </a:xfrm>
        <a:prstGeom prst="rect">
          <a:avLst/>
        </a:prstGeom>
      </xdr:spPr>
    </xdr:pic>
    <xdr:clientData/>
  </xdr:twoCellAnchor>
  <xdr:twoCellAnchor editAs="oneCell">
    <xdr:from>
      <xdr:col>2</xdr:col>
      <xdr:colOff>296683</xdr:colOff>
      <xdr:row>18</xdr:row>
      <xdr:rowOff>201682</xdr:rowOff>
    </xdr:from>
    <xdr:to>
      <xdr:col>2</xdr:col>
      <xdr:colOff>878151</xdr:colOff>
      <xdr:row>20</xdr:row>
      <xdr:rowOff>64010</xdr:rowOff>
    </xdr:to>
    <xdr:pic>
      <xdr:nvPicPr>
        <xdr:cNvPr id="12" name="Graphic 11" descr="Motorcycle with solid fill">
          <a:extLst>
            <a:ext uri="{FF2B5EF4-FFF2-40B4-BE49-F238E27FC236}">
              <a16:creationId xmlns:a16="http://schemas.microsoft.com/office/drawing/2014/main" id="{3A0F71E5-CC59-07C2-D2D0-00F1B69F2512}"/>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982483" y="4868932"/>
          <a:ext cx="581468" cy="55765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3</xdr:col>
      <xdr:colOff>686348</xdr:colOff>
      <xdr:row>3</xdr:row>
      <xdr:rowOff>236220</xdr:rowOff>
    </xdr:from>
    <xdr:to>
      <xdr:col>8</xdr:col>
      <xdr:colOff>652555</xdr:colOff>
      <xdr:row>3</xdr:row>
      <xdr:rowOff>248423</xdr:rowOff>
    </xdr:to>
    <xdr:cxnSp macro="">
      <xdr:nvCxnSpPr>
        <xdr:cNvPr id="2" name="Straight Arrow Connector 1">
          <a:extLst>
            <a:ext uri="{FF2B5EF4-FFF2-40B4-BE49-F238E27FC236}">
              <a16:creationId xmlns:a16="http://schemas.microsoft.com/office/drawing/2014/main" id="{ABAC641D-7B0F-4E7E-B8D3-EE01019DFB2F}"/>
            </a:ext>
          </a:extLst>
        </xdr:cNvPr>
        <xdr:cNvCxnSpPr/>
      </xdr:nvCxnSpPr>
      <xdr:spPr>
        <a:xfrm flipV="1">
          <a:off x="2658023" y="1169670"/>
          <a:ext cx="6871832" cy="12203"/>
        </a:xfrm>
        <a:prstGeom prst="straightConnector1">
          <a:avLst/>
        </a:prstGeom>
        <a:ln w="28575">
          <a:gradFill flip="none" rotWithShape="1">
            <a:gsLst>
              <a:gs pos="0">
                <a:srgbClr val="401B5B"/>
              </a:gs>
              <a:gs pos="19000">
                <a:srgbClr val="7030A0"/>
              </a:gs>
              <a:gs pos="84000">
                <a:srgbClr val="B898D0"/>
              </a:gs>
              <a:gs pos="100000">
                <a:schemeClr val="bg1"/>
              </a:gs>
            </a:gsLst>
            <a:lin ang="0" scaled="1"/>
            <a:tileRect/>
          </a:gra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295339</xdr:colOff>
      <xdr:row>3</xdr:row>
      <xdr:rowOff>256153</xdr:rowOff>
    </xdr:from>
    <xdr:to>
      <xdr:col>4</xdr:col>
      <xdr:colOff>1369447</xdr:colOff>
      <xdr:row>3</xdr:row>
      <xdr:rowOff>443009</xdr:rowOff>
    </xdr:to>
    <xdr:sp macro="" textlink="">
      <xdr:nvSpPr>
        <xdr:cNvPr id="3" name="TextBox 2">
          <a:extLst>
            <a:ext uri="{FF2B5EF4-FFF2-40B4-BE49-F238E27FC236}">
              <a16:creationId xmlns:a16="http://schemas.microsoft.com/office/drawing/2014/main" id="{4E3D8911-BE21-4850-957D-5DB9A8E786CC}"/>
            </a:ext>
          </a:extLst>
        </xdr:cNvPr>
        <xdr:cNvSpPr txBox="1"/>
      </xdr:nvSpPr>
      <xdr:spPr>
        <a:xfrm>
          <a:off x="2267014" y="1189603"/>
          <a:ext cx="2455233" cy="1868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i="1">
              <a:solidFill>
                <a:srgbClr val="7030A0"/>
              </a:solidFill>
            </a:rPr>
            <a:t>less potential to reduce parking</a:t>
          </a:r>
          <a:r>
            <a:rPr lang="en-GB" sz="1000" i="1" baseline="0">
              <a:solidFill>
                <a:srgbClr val="7030A0"/>
              </a:solidFill>
            </a:rPr>
            <a:t> provision</a:t>
          </a:r>
          <a:endParaRPr lang="en-GB" sz="1000" i="1">
            <a:solidFill>
              <a:srgbClr val="7030A0"/>
            </a:solidFill>
          </a:endParaRPr>
        </a:p>
      </xdr:txBody>
    </xdr:sp>
    <xdr:clientData/>
  </xdr:twoCellAnchor>
  <xdr:twoCellAnchor>
    <xdr:from>
      <xdr:col>7</xdr:col>
      <xdr:colOff>850404</xdr:colOff>
      <xdr:row>3</xdr:row>
      <xdr:rowOff>237627</xdr:rowOff>
    </xdr:from>
    <xdr:to>
      <xdr:col>8</xdr:col>
      <xdr:colOff>1562073</xdr:colOff>
      <xdr:row>3</xdr:row>
      <xdr:rowOff>485775</xdr:rowOff>
    </xdr:to>
    <xdr:sp macro="" textlink="">
      <xdr:nvSpPr>
        <xdr:cNvPr id="4" name="TextBox 3">
          <a:extLst>
            <a:ext uri="{FF2B5EF4-FFF2-40B4-BE49-F238E27FC236}">
              <a16:creationId xmlns:a16="http://schemas.microsoft.com/office/drawing/2014/main" id="{932E4C5E-6DD0-45D6-A5B1-7B07E08CAC80}"/>
            </a:ext>
          </a:extLst>
        </xdr:cNvPr>
        <xdr:cNvSpPr txBox="1"/>
      </xdr:nvSpPr>
      <xdr:spPr>
        <a:xfrm>
          <a:off x="8346579" y="1171077"/>
          <a:ext cx="1911819" cy="2290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i="1">
              <a:solidFill>
                <a:schemeClr val="bg1">
                  <a:lumMod val="95000"/>
                </a:schemeClr>
              </a:solidFill>
            </a:rPr>
            <a:t>more potential to reduce parking</a:t>
          </a:r>
          <a:r>
            <a:rPr lang="en-GB" sz="1000" i="1" baseline="0">
              <a:solidFill>
                <a:schemeClr val="bg1">
                  <a:lumMod val="95000"/>
                </a:schemeClr>
              </a:solidFill>
            </a:rPr>
            <a:t> provision</a:t>
          </a:r>
          <a:endParaRPr lang="en-GB" sz="1000" i="1">
            <a:solidFill>
              <a:schemeClr val="bg1">
                <a:lumMod val="95000"/>
              </a:schemeClr>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997088</xdr:colOff>
      <xdr:row>25</xdr:row>
      <xdr:rowOff>238125</xdr:rowOff>
    </xdr:from>
    <xdr:to>
      <xdr:col>8</xdr:col>
      <xdr:colOff>963295</xdr:colOff>
      <xdr:row>25</xdr:row>
      <xdr:rowOff>244613</xdr:rowOff>
    </xdr:to>
    <xdr:cxnSp macro="">
      <xdr:nvCxnSpPr>
        <xdr:cNvPr id="3" name="Straight Arrow Connector 2">
          <a:extLst>
            <a:ext uri="{FF2B5EF4-FFF2-40B4-BE49-F238E27FC236}">
              <a16:creationId xmlns:a16="http://schemas.microsoft.com/office/drawing/2014/main" id="{AB82A35F-1153-4D30-887E-C0072F2A4760}"/>
            </a:ext>
          </a:extLst>
        </xdr:cNvPr>
        <xdr:cNvCxnSpPr/>
      </xdr:nvCxnSpPr>
      <xdr:spPr>
        <a:xfrm flipV="1">
          <a:off x="3597413" y="581025"/>
          <a:ext cx="10872332" cy="6488"/>
        </a:xfrm>
        <a:prstGeom prst="straightConnector1">
          <a:avLst/>
        </a:prstGeom>
        <a:ln w="28575">
          <a:gradFill flip="none" rotWithShape="1">
            <a:gsLst>
              <a:gs pos="0">
                <a:srgbClr val="401B5B"/>
              </a:gs>
              <a:gs pos="19000">
                <a:srgbClr val="7030A0"/>
              </a:gs>
              <a:gs pos="84000">
                <a:srgbClr val="B898D0"/>
              </a:gs>
              <a:gs pos="100000">
                <a:schemeClr val="bg1"/>
              </a:gs>
            </a:gsLst>
            <a:lin ang="0" scaled="1"/>
            <a:tileRect/>
          </a:gra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913903</xdr:colOff>
      <xdr:row>25</xdr:row>
      <xdr:rowOff>254248</xdr:rowOff>
    </xdr:from>
    <xdr:to>
      <xdr:col>5</xdr:col>
      <xdr:colOff>607447</xdr:colOff>
      <xdr:row>25</xdr:row>
      <xdr:rowOff>439199</xdr:rowOff>
    </xdr:to>
    <xdr:sp macro="" textlink="">
      <xdr:nvSpPr>
        <xdr:cNvPr id="4" name="TextBox 3">
          <a:extLst>
            <a:ext uri="{FF2B5EF4-FFF2-40B4-BE49-F238E27FC236}">
              <a16:creationId xmlns:a16="http://schemas.microsoft.com/office/drawing/2014/main" id="{64E3925C-313D-4B08-933A-E1840BDC2A11}"/>
            </a:ext>
          </a:extLst>
        </xdr:cNvPr>
        <xdr:cNvSpPr txBox="1"/>
      </xdr:nvSpPr>
      <xdr:spPr>
        <a:xfrm>
          <a:off x="3514228" y="597148"/>
          <a:ext cx="4055994" cy="184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i="1">
              <a:solidFill>
                <a:srgbClr val="7030A0"/>
              </a:solidFill>
            </a:rPr>
            <a:t>less potential to reduce parking</a:t>
          </a:r>
          <a:r>
            <a:rPr lang="en-GB" sz="1000" i="1" baseline="0">
              <a:solidFill>
                <a:srgbClr val="7030A0"/>
              </a:solidFill>
            </a:rPr>
            <a:t> provision</a:t>
          </a:r>
          <a:endParaRPr lang="en-GB" sz="1000" i="1">
            <a:solidFill>
              <a:srgbClr val="7030A0"/>
            </a:solidFill>
          </a:endParaRPr>
        </a:p>
      </xdr:txBody>
    </xdr:sp>
    <xdr:clientData/>
  </xdr:twoCellAnchor>
  <xdr:twoCellAnchor>
    <xdr:from>
      <xdr:col>7</xdr:col>
      <xdr:colOff>850404</xdr:colOff>
      <xdr:row>25</xdr:row>
      <xdr:rowOff>237627</xdr:rowOff>
    </xdr:from>
    <xdr:to>
      <xdr:col>8</xdr:col>
      <xdr:colOff>1562073</xdr:colOff>
      <xdr:row>25</xdr:row>
      <xdr:rowOff>485775</xdr:rowOff>
    </xdr:to>
    <xdr:sp macro="" textlink="">
      <xdr:nvSpPr>
        <xdr:cNvPr id="5" name="TextBox 4">
          <a:extLst>
            <a:ext uri="{FF2B5EF4-FFF2-40B4-BE49-F238E27FC236}">
              <a16:creationId xmlns:a16="http://schemas.microsoft.com/office/drawing/2014/main" id="{E1AAFAD0-588C-4650-923A-A3061675FF92}"/>
            </a:ext>
          </a:extLst>
        </xdr:cNvPr>
        <xdr:cNvSpPr txBox="1"/>
      </xdr:nvSpPr>
      <xdr:spPr>
        <a:xfrm>
          <a:off x="12175629" y="580527"/>
          <a:ext cx="2892894" cy="2481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i="1">
              <a:solidFill>
                <a:schemeClr val="bg1">
                  <a:lumMod val="95000"/>
                </a:schemeClr>
              </a:solidFill>
            </a:rPr>
            <a:t>more potential to reduce parking</a:t>
          </a:r>
          <a:r>
            <a:rPr lang="en-GB" sz="1000" i="1" baseline="0">
              <a:solidFill>
                <a:schemeClr val="bg1">
                  <a:lumMod val="95000"/>
                </a:schemeClr>
              </a:solidFill>
            </a:rPr>
            <a:t> provision</a:t>
          </a:r>
          <a:endParaRPr lang="en-GB" sz="1000" i="1">
            <a:solidFill>
              <a:schemeClr val="bg1">
                <a:lumMod val="95000"/>
              </a:schemeClr>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997088</xdr:colOff>
      <xdr:row>25</xdr:row>
      <xdr:rowOff>238125</xdr:rowOff>
    </xdr:from>
    <xdr:to>
      <xdr:col>8</xdr:col>
      <xdr:colOff>963295</xdr:colOff>
      <xdr:row>25</xdr:row>
      <xdr:rowOff>244613</xdr:rowOff>
    </xdr:to>
    <xdr:cxnSp macro="">
      <xdr:nvCxnSpPr>
        <xdr:cNvPr id="3" name="Straight Arrow Connector 2">
          <a:extLst>
            <a:ext uri="{FF2B5EF4-FFF2-40B4-BE49-F238E27FC236}">
              <a16:creationId xmlns:a16="http://schemas.microsoft.com/office/drawing/2014/main" id="{0FE23BEE-3E4B-4F8B-B15B-5955D3BEE589}"/>
            </a:ext>
          </a:extLst>
        </xdr:cNvPr>
        <xdr:cNvCxnSpPr/>
      </xdr:nvCxnSpPr>
      <xdr:spPr>
        <a:xfrm flipV="1">
          <a:off x="2867163" y="4902200"/>
          <a:ext cx="10865982" cy="9663"/>
        </a:xfrm>
        <a:prstGeom prst="straightConnector1">
          <a:avLst/>
        </a:prstGeom>
        <a:ln w="28575">
          <a:gradFill flip="none" rotWithShape="1">
            <a:gsLst>
              <a:gs pos="0">
                <a:srgbClr val="401B5B"/>
              </a:gs>
              <a:gs pos="19000">
                <a:srgbClr val="7030A0"/>
              </a:gs>
              <a:gs pos="84000">
                <a:srgbClr val="B898D0"/>
              </a:gs>
              <a:gs pos="100000">
                <a:schemeClr val="bg1"/>
              </a:gs>
            </a:gsLst>
            <a:lin ang="0" scaled="1"/>
            <a:tileRect/>
          </a:gra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913903</xdr:colOff>
      <xdr:row>25</xdr:row>
      <xdr:rowOff>254248</xdr:rowOff>
    </xdr:from>
    <xdr:to>
      <xdr:col>5</xdr:col>
      <xdr:colOff>607447</xdr:colOff>
      <xdr:row>25</xdr:row>
      <xdr:rowOff>439199</xdr:rowOff>
    </xdr:to>
    <xdr:sp macro="" textlink="">
      <xdr:nvSpPr>
        <xdr:cNvPr id="4" name="TextBox 3">
          <a:extLst>
            <a:ext uri="{FF2B5EF4-FFF2-40B4-BE49-F238E27FC236}">
              <a16:creationId xmlns:a16="http://schemas.microsoft.com/office/drawing/2014/main" id="{F870AC4E-618A-40A4-84BA-BBE1B42DA6F4}"/>
            </a:ext>
          </a:extLst>
        </xdr:cNvPr>
        <xdr:cNvSpPr txBox="1"/>
      </xdr:nvSpPr>
      <xdr:spPr>
        <a:xfrm>
          <a:off x="2780803" y="4924673"/>
          <a:ext cx="4055994" cy="1817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i="1">
              <a:solidFill>
                <a:srgbClr val="7030A0"/>
              </a:solidFill>
            </a:rPr>
            <a:t>less potential to reduce parking</a:t>
          </a:r>
          <a:r>
            <a:rPr lang="en-GB" sz="1000" i="1" baseline="0">
              <a:solidFill>
                <a:srgbClr val="7030A0"/>
              </a:solidFill>
            </a:rPr>
            <a:t> provision</a:t>
          </a:r>
          <a:endParaRPr lang="en-GB" sz="1000" i="1">
            <a:solidFill>
              <a:srgbClr val="7030A0"/>
            </a:solidFill>
          </a:endParaRPr>
        </a:p>
      </xdr:txBody>
    </xdr:sp>
    <xdr:clientData/>
  </xdr:twoCellAnchor>
  <xdr:twoCellAnchor>
    <xdr:from>
      <xdr:col>7</xdr:col>
      <xdr:colOff>850404</xdr:colOff>
      <xdr:row>25</xdr:row>
      <xdr:rowOff>237627</xdr:rowOff>
    </xdr:from>
    <xdr:to>
      <xdr:col>8</xdr:col>
      <xdr:colOff>1562073</xdr:colOff>
      <xdr:row>25</xdr:row>
      <xdr:rowOff>485775</xdr:rowOff>
    </xdr:to>
    <xdr:sp macro="" textlink="">
      <xdr:nvSpPr>
        <xdr:cNvPr id="5" name="TextBox 4">
          <a:extLst>
            <a:ext uri="{FF2B5EF4-FFF2-40B4-BE49-F238E27FC236}">
              <a16:creationId xmlns:a16="http://schemas.microsoft.com/office/drawing/2014/main" id="{46CFDFE1-581F-4E20-9829-A206AA870F3D}"/>
            </a:ext>
          </a:extLst>
        </xdr:cNvPr>
        <xdr:cNvSpPr txBox="1"/>
      </xdr:nvSpPr>
      <xdr:spPr>
        <a:xfrm>
          <a:off x="11439029" y="4908052"/>
          <a:ext cx="2896069" cy="241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i="1">
              <a:solidFill>
                <a:schemeClr val="bg1">
                  <a:lumMod val="95000"/>
                </a:schemeClr>
              </a:solidFill>
            </a:rPr>
            <a:t>more potential to reduce parking</a:t>
          </a:r>
          <a:r>
            <a:rPr lang="en-GB" sz="1000" i="1" baseline="0">
              <a:solidFill>
                <a:schemeClr val="bg1">
                  <a:lumMod val="95000"/>
                </a:schemeClr>
              </a:solidFill>
            </a:rPr>
            <a:t> provision</a:t>
          </a:r>
          <a:endParaRPr lang="en-GB" sz="1000" i="1">
            <a:solidFill>
              <a:schemeClr val="bg1">
                <a:lumMod val="95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997088</xdr:colOff>
      <xdr:row>25</xdr:row>
      <xdr:rowOff>238125</xdr:rowOff>
    </xdr:from>
    <xdr:to>
      <xdr:col>8</xdr:col>
      <xdr:colOff>963295</xdr:colOff>
      <xdr:row>25</xdr:row>
      <xdr:rowOff>244613</xdr:rowOff>
    </xdr:to>
    <xdr:cxnSp macro="">
      <xdr:nvCxnSpPr>
        <xdr:cNvPr id="2" name="Straight Arrow Connector 1">
          <a:extLst>
            <a:ext uri="{FF2B5EF4-FFF2-40B4-BE49-F238E27FC236}">
              <a16:creationId xmlns:a16="http://schemas.microsoft.com/office/drawing/2014/main" id="{31629245-62D8-4E3D-9DB8-328FB118F109}"/>
            </a:ext>
          </a:extLst>
        </xdr:cNvPr>
        <xdr:cNvCxnSpPr/>
      </xdr:nvCxnSpPr>
      <xdr:spPr>
        <a:xfrm flipV="1">
          <a:off x="2778263" y="4438650"/>
          <a:ext cx="10396082" cy="6488"/>
        </a:xfrm>
        <a:prstGeom prst="straightConnector1">
          <a:avLst/>
        </a:prstGeom>
        <a:ln w="28575">
          <a:gradFill flip="none" rotWithShape="1">
            <a:gsLst>
              <a:gs pos="0">
                <a:srgbClr val="401B5B"/>
              </a:gs>
              <a:gs pos="19000">
                <a:srgbClr val="7030A0"/>
              </a:gs>
              <a:gs pos="84000">
                <a:srgbClr val="B898D0"/>
              </a:gs>
              <a:gs pos="100000">
                <a:schemeClr val="bg1"/>
              </a:gs>
            </a:gsLst>
            <a:lin ang="0" scaled="1"/>
            <a:tileRect/>
          </a:gra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913903</xdr:colOff>
      <xdr:row>25</xdr:row>
      <xdr:rowOff>254248</xdr:rowOff>
    </xdr:from>
    <xdr:to>
      <xdr:col>5</xdr:col>
      <xdr:colOff>607447</xdr:colOff>
      <xdr:row>25</xdr:row>
      <xdr:rowOff>439199</xdr:rowOff>
    </xdr:to>
    <xdr:sp macro="" textlink="">
      <xdr:nvSpPr>
        <xdr:cNvPr id="3" name="TextBox 2">
          <a:extLst>
            <a:ext uri="{FF2B5EF4-FFF2-40B4-BE49-F238E27FC236}">
              <a16:creationId xmlns:a16="http://schemas.microsoft.com/office/drawing/2014/main" id="{1D837D61-CE38-4729-A33D-DB989CD4DE2F}"/>
            </a:ext>
          </a:extLst>
        </xdr:cNvPr>
        <xdr:cNvSpPr txBox="1"/>
      </xdr:nvSpPr>
      <xdr:spPr>
        <a:xfrm>
          <a:off x="2695078" y="4454773"/>
          <a:ext cx="3865494" cy="184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i="1">
              <a:solidFill>
                <a:srgbClr val="7030A0"/>
              </a:solidFill>
            </a:rPr>
            <a:t>less potential to reduce parking</a:t>
          </a:r>
          <a:r>
            <a:rPr lang="en-GB" sz="1000" i="1" baseline="0">
              <a:solidFill>
                <a:srgbClr val="7030A0"/>
              </a:solidFill>
            </a:rPr>
            <a:t> provision</a:t>
          </a:r>
          <a:endParaRPr lang="en-GB" sz="1000" i="1">
            <a:solidFill>
              <a:srgbClr val="7030A0"/>
            </a:solidFill>
          </a:endParaRPr>
        </a:p>
      </xdr:txBody>
    </xdr:sp>
    <xdr:clientData/>
  </xdr:twoCellAnchor>
  <xdr:twoCellAnchor>
    <xdr:from>
      <xdr:col>7</xdr:col>
      <xdr:colOff>850404</xdr:colOff>
      <xdr:row>25</xdr:row>
      <xdr:rowOff>237627</xdr:rowOff>
    </xdr:from>
    <xdr:to>
      <xdr:col>8</xdr:col>
      <xdr:colOff>1562073</xdr:colOff>
      <xdr:row>25</xdr:row>
      <xdr:rowOff>485775</xdr:rowOff>
    </xdr:to>
    <xdr:sp macro="" textlink="">
      <xdr:nvSpPr>
        <xdr:cNvPr id="4" name="TextBox 3">
          <a:extLst>
            <a:ext uri="{FF2B5EF4-FFF2-40B4-BE49-F238E27FC236}">
              <a16:creationId xmlns:a16="http://schemas.microsoft.com/office/drawing/2014/main" id="{E6D0047A-C67E-4F0C-A52B-2CDA6C71AD42}"/>
            </a:ext>
          </a:extLst>
        </xdr:cNvPr>
        <xdr:cNvSpPr txBox="1"/>
      </xdr:nvSpPr>
      <xdr:spPr>
        <a:xfrm>
          <a:off x="10975479" y="4438152"/>
          <a:ext cx="2797644" cy="2481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i="1">
              <a:solidFill>
                <a:schemeClr val="bg1">
                  <a:lumMod val="95000"/>
                </a:schemeClr>
              </a:solidFill>
            </a:rPr>
            <a:t>more potential to reduce parking</a:t>
          </a:r>
          <a:r>
            <a:rPr lang="en-GB" sz="1000" i="1" baseline="0">
              <a:solidFill>
                <a:schemeClr val="bg1">
                  <a:lumMod val="95000"/>
                </a:schemeClr>
              </a:solidFill>
            </a:rPr>
            <a:t> provision</a:t>
          </a:r>
          <a:endParaRPr lang="en-GB" sz="1000" i="1">
            <a:solidFill>
              <a:schemeClr val="bg1">
                <a:lumMod val="95000"/>
              </a:schemeClr>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997088</xdr:colOff>
      <xdr:row>25</xdr:row>
      <xdr:rowOff>238125</xdr:rowOff>
    </xdr:from>
    <xdr:to>
      <xdr:col>8</xdr:col>
      <xdr:colOff>963295</xdr:colOff>
      <xdr:row>25</xdr:row>
      <xdr:rowOff>244613</xdr:rowOff>
    </xdr:to>
    <xdr:cxnSp macro="">
      <xdr:nvCxnSpPr>
        <xdr:cNvPr id="2" name="Straight Arrow Connector 1">
          <a:extLst>
            <a:ext uri="{FF2B5EF4-FFF2-40B4-BE49-F238E27FC236}">
              <a16:creationId xmlns:a16="http://schemas.microsoft.com/office/drawing/2014/main" id="{8D66FF11-E98B-47B2-A473-41021E81E104}"/>
            </a:ext>
          </a:extLst>
        </xdr:cNvPr>
        <xdr:cNvCxnSpPr/>
      </xdr:nvCxnSpPr>
      <xdr:spPr>
        <a:xfrm flipV="1">
          <a:off x="2778263" y="4438650"/>
          <a:ext cx="10396082" cy="6488"/>
        </a:xfrm>
        <a:prstGeom prst="straightConnector1">
          <a:avLst/>
        </a:prstGeom>
        <a:ln w="28575">
          <a:gradFill flip="none" rotWithShape="1">
            <a:gsLst>
              <a:gs pos="0">
                <a:srgbClr val="401B5B"/>
              </a:gs>
              <a:gs pos="19000">
                <a:srgbClr val="7030A0"/>
              </a:gs>
              <a:gs pos="84000">
                <a:srgbClr val="B898D0"/>
              </a:gs>
              <a:gs pos="100000">
                <a:schemeClr val="bg1"/>
              </a:gs>
            </a:gsLst>
            <a:lin ang="0" scaled="1"/>
            <a:tileRect/>
          </a:gra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913903</xdr:colOff>
      <xdr:row>25</xdr:row>
      <xdr:rowOff>254248</xdr:rowOff>
    </xdr:from>
    <xdr:to>
      <xdr:col>5</xdr:col>
      <xdr:colOff>607447</xdr:colOff>
      <xdr:row>25</xdr:row>
      <xdr:rowOff>439199</xdr:rowOff>
    </xdr:to>
    <xdr:sp macro="" textlink="">
      <xdr:nvSpPr>
        <xdr:cNvPr id="3" name="TextBox 2">
          <a:extLst>
            <a:ext uri="{FF2B5EF4-FFF2-40B4-BE49-F238E27FC236}">
              <a16:creationId xmlns:a16="http://schemas.microsoft.com/office/drawing/2014/main" id="{96BAF852-F2A3-46B2-92C2-C9C0605D95E3}"/>
            </a:ext>
          </a:extLst>
        </xdr:cNvPr>
        <xdr:cNvSpPr txBox="1"/>
      </xdr:nvSpPr>
      <xdr:spPr>
        <a:xfrm>
          <a:off x="2695078" y="4454773"/>
          <a:ext cx="3865494" cy="1849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i="1">
              <a:solidFill>
                <a:srgbClr val="7030A0"/>
              </a:solidFill>
            </a:rPr>
            <a:t>less potential to reduce parking</a:t>
          </a:r>
          <a:r>
            <a:rPr lang="en-GB" sz="1000" i="1" baseline="0">
              <a:solidFill>
                <a:srgbClr val="7030A0"/>
              </a:solidFill>
            </a:rPr>
            <a:t> provision</a:t>
          </a:r>
          <a:endParaRPr lang="en-GB" sz="1000" i="1">
            <a:solidFill>
              <a:srgbClr val="7030A0"/>
            </a:solidFill>
          </a:endParaRPr>
        </a:p>
      </xdr:txBody>
    </xdr:sp>
    <xdr:clientData/>
  </xdr:twoCellAnchor>
  <xdr:twoCellAnchor>
    <xdr:from>
      <xdr:col>7</xdr:col>
      <xdr:colOff>850404</xdr:colOff>
      <xdr:row>25</xdr:row>
      <xdr:rowOff>237627</xdr:rowOff>
    </xdr:from>
    <xdr:to>
      <xdr:col>8</xdr:col>
      <xdr:colOff>1562073</xdr:colOff>
      <xdr:row>25</xdr:row>
      <xdr:rowOff>485775</xdr:rowOff>
    </xdr:to>
    <xdr:sp macro="" textlink="">
      <xdr:nvSpPr>
        <xdr:cNvPr id="4" name="TextBox 3">
          <a:extLst>
            <a:ext uri="{FF2B5EF4-FFF2-40B4-BE49-F238E27FC236}">
              <a16:creationId xmlns:a16="http://schemas.microsoft.com/office/drawing/2014/main" id="{E8A87CF4-081E-4EE3-9AF2-8AC65036E1EB}"/>
            </a:ext>
          </a:extLst>
        </xdr:cNvPr>
        <xdr:cNvSpPr txBox="1"/>
      </xdr:nvSpPr>
      <xdr:spPr>
        <a:xfrm>
          <a:off x="10975479" y="4438152"/>
          <a:ext cx="2797644" cy="2481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00" i="1">
              <a:solidFill>
                <a:schemeClr val="bg1">
                  <a:lumMod val="95000"/>
                </a:schemeClr>
              </a:solidFill>
            </a:rPr>
            <a:t>more potential to reduce parking</a:t>
          </a:r>
          <a:r>
            <a:rPr lang="en-GB" sz="1000" i="1" baseline="0">
              <a:solidFill>
                <a:schemeClr val="bg1">
                  <a:lumMod val="95000"/>
                </a:schemeClr>
              </a:solidFill>
            </a:rPr>
            <a:t> provision</a:t>
          </a:r>
          <a:endParaRPr lang="en-GB" sz="1000" i="1">
            <a:solidFill>
              <a:schemeClr val="bg1">
                <a:lumMod val="95000"/>
              </a:schemeClr>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7</xdr:col>
      <xdr:colOff>428625</xdr:colOff>
      <xdr:row>8</xdr:row>
      <xdr:rowOff>66675</xdr:rowOff>
    </xdr:from>
    <xdr:to>
      <xdr:col>18</xdr:col>
      <xdr:colOff>228600</xdr:colOff>
      <xdr:row>30</xdr:row>
      <xdr:rowOff>31432</xdr:rowOff>
    </xdr:to>
    <xdr:graphicFrame macro="">
      <xdr:nvGraphicFramePr>
        <xdr:cNvPr id="2" name="Chart 1">
          <a:extLst>
            <a:ext uri="{FF2B5EF4-FFF2-40B4-BE49-F238E27FC236}">
              <a16:creationId xmlns:a16="http://schemas.microsoft.com/office/drawing/2014/main" id="{24A0A593-9138-9555-B73F-F5EEE0E7737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152400</xdr:colOff>
      <xdr:row>27</xdr:row>
      <xdr:rowOff>133350</xdr:rowOff>
    </xdr:from>
    <xdr:to>
      <xdr:col>17</xdr:col>
      <xdr:colOff>533400</xdr:colOff>
      <xdr:row>28</xdr:row>
      <xdr:rowOff>19050</xdr:rowOff>
    </xdr:to>
    <xdr:cxnSp macro="">
      <xdr:nvCxnSpPr>
        <xdr:cNvPr id="4" name="Straight Arrow Connector 3">
          <a:extLst>
            <a:ext uri="{FF2B5EF4-FFF2-40B4-BE49-F238E27FC236}">
              <a16:creationId xmlns:a16="http://schemas.microsoft.com/office/drawing/2014/main" id="{4EB5F17C-E06E-04C8-6216-C22D7EF03AC0}"/>
            </a:ext>
          </a:extLst>
        </xdr:cNvPr>
        <xdr:cNvCxnSpPr/>
      </xdr:nvCxnSpPr>
      <xdr:spPr>
        <a:xfrm>
          <a:off x="5029200" y="5019675"/>
          <a:ext cx="5867400" cy="66675"/>
        </a:xfrm>
        <a:prstGeom prst="straightConnector1">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152400</xdr:colOff>
      <xdr:row>9</xdr:row>
      <xdr:rowOff>19050</xdr:rowOff>
    </xdr:from>
    <xdr:to>
      <xdr:col>8</xdr:col>
      <xdr:colOff>152400</xdr:colOff>
      <xdr:row>27</xdr:row>
      <xdr:rowOff>129540</xdr:rowOff>
    </xdr:to>
    <xdr:cxnSp macro="">
      <xdr:nvCxnSpPr>
        <xdr:cNvPr id="5" name="Straight Arrow Connector 4">
          <a:extLst>
            <a:ext uri="{FF2B5EF4-FFF2-40B4-BE49-F238E27FC236}">
              <a16:creationId xmlns:a16="http://schemas.microsoft.com/office/drawing/2014/main" id="{6277677D-84BD-403F-B26E-B048B3EC1FE3}"/>
            </a:ext>
          </a:extLst>
        </xdr:cNvPr>
        <xdr:cNvCxnSpPr/>
      </xdr:nvCxnSpPr>
      <xdr:spPr>
        <a:xfrm flipV="1">
          <a:off x="5029200" y="1647825"/>
          <a:ext cx="0" cy="3368040"/>
        </a:xfrm>
        <a:prstGeom prst="straightConnector1">
          <a:avLst/>
        </a:prstGeom>
        <a:ln>
          <a:solidFill>
            <a:schemeClr val="bg1">
              <a:lumMod val="50000"/>
            </a:schemeClr>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240030</xdr:colOff>
      <xdr:row>8</xdr:row>
      <xdr:rowOff>140970</xdr:rowOff>
    </xdr:from>
    <xdr:to>
      <xdr:col>10</xdr:col>
      <xdr:colOff>190500</xdr:colOff>
      <xdr:row>27</xdr:row>
      <xdr:rowOff>87630</xdr:rowOff>
    </xdr:to>
    <xdr:sp macro="" textlink="">
      <xdr:nvSpPr>
        <xdr:cNvPr id="7" name="Rectangle 6">
          <a:extLst>
            <a:ext uri="{FF2B5EF4-FFF2-40B4-BE49-F238E27FC236}">
              <a16:creationId xmlns:a16="http://schemas.microsoft.com/office/drawing/2014/main" id="{3D342242-279A-C77D-65C8-26D40C9DC137}"/>
            </a:ext>
          </a:extLst>
        </xdr:cNvPr>
        <xdr:cNvSpPr/>
      </xdr:nvSpPr>
      <xdr:spPr>
        <a:xfrm>
          <a:off x="5116830" y="1588770"/>
          <a:ext cx="1169670" cy="3385185"/>
        </a:xfrm>
        <a:prstGeom prst="rect">
          <a:avLst/>
        </a:prstGeom>
        <a:solidFill>
          <a:srgbClr val="5B9BD5">
            <a:alpha val="20000"/>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GB" sz="1600">
              <a:solidFill>
                <a:schemeClr val="accent1"/>
              </a:solidFill>
            </a:rPr>
            <a:t> GC / LSD</a:t>
          </a:r>
        </a:p>
        <a:p>
          <a:pPr algn="l"/>
          <a:r>
            <a:rPr lang="en-GB" sz="1600">
              <a:solidFill>
                <a:schemeClr val="accent1"/>
              </a:solidFill>
            </a:rPr>
            <a:t>Target</a:t>
          </a:r>
        </a:p>
      </xdr:txBody>
    </xdr:sp>
    <xdr:clientData/>
  </xdr:twoCellAnchor>
  <xdr:twoCellAnchor>
    <xdr:from>
      <xdr:col>10</xdr:col>
      <xdr:colOff>257175</xdr:colOff>
      <xdr:row>17</xdr:row>
      <xdr:rowOff>66675</xdr:rowOff>
    </xdr:from>
    <xdr:to>
      <xdr:col>12</xdr:col>
      <xdr:colOff>542925</xdr:colOff>
      <xdr:row>27</xdr:row>
      <xdr:rowOff>91440</xdr:rowOff>
    </xdr:to>
    <xdr:sp macro="" textlink="">
      <xdr:nvSpPr>
        <xdr:cNvPr id="8" name="Rectangle 7">
          <a:extLst>
            <a:ext uri="{FF2B5EF4-FFF2-40B4-BE49-F238E27FC236}">
              <a16:creationId xmlns:a16="http://schemas.microsoft.com/office/drawing/2014/main" id="{EB80A680-7939-4485-AAB4-94F0230333BE}"/>
            </a:ext>
          </a:extLst>
        </xdr:cNvPr>
        <xdr:cNvSpPr/>
      </xdr:nvSpPr>
      <xdr:spPr>
        <a:xfrm>
          <a:off x="6353175" y="3143250"/>
          <a:ext cx="1504950" cy="1834515"/>
        </a:xfrm>
        <a:prstGeom prst="rect">
          <a:avLst/>
        </a:prstGeom>
        <a:solidFill>
          <a:srgbClr val="5B9BD5">
            <a:alpha val="20000"/>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GB" sz="1600">
              <a:solidFill>
                <a:schemeClr val="accent1"/>
              </a:solidFill>
            </a:rPr>
            <a:t>Part 1 standards</a:t>
          </a:r>
        </a:p>
      </xdr:txBody>
    </xdr:sp>
    <xdr:clientData/>
  </xdr:twoCellAnchor>
  <xdr:twoCellAnchor>
    <xdr:from>
      <xdr:col>12</xdr:col>
      <xdr:colOff>592454</xdr:colOff>
      <xdr:row>17</xdr:row>
      <xdr:rowOff>74295</xdr:rowOff>
    </xdr:from>
    <xdr:to>
      <xdr:col>17</xdr:col>
      <xdr:colOff>609599</xdr:colOff>
      <xdr:row>27</xdr:row>
      <xdr:rowOff>100965</xdr:rowOff>
    </xdr:to>
    <xdr:sp macro="" textlink="">
      <xdr:nvSpPr>
        <xdr:cNvPr id="9" name="Rectangle 8">
          <a:extLst>
            <a:ext uri="{FF2B5EF4-FFF2-40B4-BE49-F238E27FC236}">
              <a16:creationId xmlns:a16="http://schemas.microsoft.com/office/drawing/2014/main" id="{69709938-BC81-4711-B1D6-9634177C3217}"/>
            </a:ext>
          </a:extLst>
        </xdr:cNvPr>
        <xdr:cNvSpPr/>
      </xdr:nvSpPr>
      <xdr:spPr>
        <a:xfrm>
          <a:off x="7907654" y="3150870"/>
          <a:ext cx="3065145" cy="1836420"/>
        </a:xfrm>
        <a:prstGeom prst="rect">
          <a:avLst/>
        </a:prstGeom>
        <a:solidFill>
          <a:srgbClr val="5B9BD5">
            <a:alpha val="20000"/>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GB" sz="1600">
              <a:solidFill>
                <a:schemeClr val="accent1"/>
              </a:solidFill>
            </a:rPr>
            <a:t>Business as usual - worst</a:t>
          </a:r>
          <a:r>
            <a:rPr lang="en-GB" sz="1600" baseline="0">
              <a:solidFill>
                <a:schemeClr val="accent1"/>
              </a:solidFill>
            </a:rPr>
            <a:t> case</a:t>
          </a:r>
          <a:endParaRPr lang="en-GB" sz="1600">
            <a:solidFill>
              <a:schemeClr val="accent1"/>
            </a:solidFill>
          </a:endParaRPr>
        </a:p>
      </xdr:txBody>
    </xdr:sp>
    <xdr:clientData/>
  </xdr:twoCellAnchor>
  <xdr:twoCellAnchor>
    <xdr:from>
      <xdr:col>8</xdr:col>
      <xdr:colOff>419100</xdr:colOff>
      <xdr:row>14</xdr:row>
      <xdr:rowOff>114299</xdr:rowOff>
    </xdr:from>
    <xdr:to>
      <xdr:col>12</xdr:col>
      <xdr:colOff>228598</xdr:colOff>
      <xdr:row>22</xdr:row>
      <xdr:rowOff>161924</xdr:rowOff>
    </xdr:to>
    <xdr:sp macro="" textlink="">
      <xdr:nvSpPr>
        <xdr:cNvPr id="10" name="Rectangle 9">
          <a:extLst>
            <a:ext uri="{FF2B5EF4-FFF2-40B4-BE49-F238E27FC236}">
              <a16:creationId xmlns:a16="http://schemas.microsoft.com/office/drawing/2014/main" id="{9C64D87A-58E6-47A3-8586-6D68EFFFCAB6}"/>
            </a:ext>
          </a:extLst>
        </xdr:cNvPr>
        <xdr:cNvSpPr/>
      </xdr:nvSpPr>
      <xdr:spPr>
        <a:xfrm>
          <a:off x="5295900" y="2647949"/>
          <a:ext cx="2247898" cy="1495425"/>
        </a:xfrm>
        <a:prstGeom prst="rect">
          <a:avLst/>
        </a:prstGeom>
        <a:solidFill>
          <a:srgbClr val="5B9BD5">
            <a:alpha val="20000"/>
          </a:srgbClr>
        </a:solidFill>
        <a:ln>
          <a:noFill/>
        </a:ln>
      </xdr:spPr>
      <xdr:style>
        <a:lnRef idx="0">
          <a:scrgbClr r="0" g="0" b="0"/>
        </a:lnRef>
        <a:fillRef idx="0">
          <a:scrgbClr r="0" g="0" b="0"/>
        </a:fillRef>
        <a:effectRef idx="0">
          <a:scrgbClr r="0" g="0" b="0"/>
        </a:effectRef>
        <a:fontRef idx="minor">
          <a:schemeClr val="lt1"/>
        </a:fontRef>
      </xdr:style>
      <xdr:txBody>
        <a:bodyPr vertOverflow="clip" horzOverflow="clip" rtlCol="0" anchor="t"/>
        <a:lstStyle/>
        <a:p>
          <a:pPr algn="l"/>
          <a:r>
            <a:rPr lang="en-GB" sz="1200">
              <a:solidFill>
                <a:schemeClr val="accent1"/>
              </a:solidFill>
            </a:rPr>
            <a:t>Part 1 Town Centre standards</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3E1A3-F9ED-404C-B941-2825BFC3A6AB}">
  <sheetPr>
    <tabColor theme="8" tint="-0.499984740745262"/>
  </sheetPr>
  <dimension ref="F5:F19"/>
  <sheetViews>
    <sheetView showGridLines="0" zoomScale="120" zoomScaleNormal="120" workbookViewId="0">
      <selection activeCell="G19" sqref="G19"/>
    </sheetView>
  </sheetViews>
  <sheetFormatPr defaultRowHeight="15" x14ac:dyDescent="0.25"/>
  <cols>
    <col min="6" max="6" width="24.28515625" customWidth="1"/>
  </cols>
  <sheetData>
    <row r="5" spans="6:6" ht="15.75" thickBot="1" x14ac:dyDescent="0.3">
      <c r="F5" s="135" t="s">
        <v>270</v>
      </c>
    </row>
    <row r="6" spans="6:6" ht="15.75" thickBot="1" x14ac:dyDescent="0.3">
      <c r="F6" s="229" t="s">
        <v>222</v>
      </c>
    </row>
    <row r="7" spans="6:6" x14ac:dyDescent="0.25">
      <c r="F7" t="s">
        <v>297</v>
      </c>
    </row>
    <row r="9" spans="6:6" x14ac:dyDescent="0.25">
      <c r="F9" s="203" t="s">
        <v>298</v>
      </c>
    </row>
    <row r="10" spans="6:6" x14ac:dyDescent="0.25">
      <c r="F10" s="203" t="s">
        <v>280</v>
      </c>
    </row>
    <row r="11" spans="6:6" x14ac:dyDescent="0.25">
      <c r="F11" s="203"/>
    </row>
    <row r="18" spans="6:6" x14ac:dyDescent="0.25">
      <c r="F18" s="209"/>
    </row>
    <row r="19" spans="6:6" x14ac:dyDescent="0.25">
      <c r="F19" s="210"/>
    </row>
  </sheetData>
  <sheetProtection algorithmName="SHA-512" hashValue="lk5lCcY2gq1G4KUGgZoLQUTMUNw3Mvk1ID1RIGPJSlXQD6pypxUvN4cmvLlMfSs2pZl0BxhgAdYbTrRsXgbnxw==" saltValue="TZHQB90U4zaG2/O+jRmNlQ==" spinCount="100000" sheet="1" objects="1" scenarios="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84452-D402-48FE-8A57-58329EE2C2EC}">
  <dimension ref="B3:L96"/>
  <sheetViews>
    <sheetView showGridLines="0" topLeftCell="A43" zoomScale="90" zoomScaleNormal="90" workbookViewId="0">
      <selection activeCell="H8" sqref="H8"/>
    </sheetView>
  </sheetViews>
  <sheetFormatPr defaultColWidth="8.7109375" defaultRowHeight="12" x14ac:dyDescent="0.2"/>
  <cols>
    <col min="1" max="1" width="3.5703125" style="34" customWidth="1"/>
    <col min="2" max="2" width="3.42578125" style="34" customWidth="1"/>
    <col min="3" max="3" width="19.7109375" style="35" customWidth="1"/>
    <col min="4" max="9" width="31.28515625" style="34" customWidth="1"/>
    <col min="10" max="10" width="52.28515625" style="36" customWidth="1"/>
    <col min="11" max="11" width="16.140625" style="34" bestFit="1" customWidth="1"/>
    <col min="12" max="18" width="9.140625" style="34" customWidth="1"/>
    <col min="19" max="16384" width="8.7109375" style="34"/>
  </cols>
  <sheetData>
    <row r="3" spans="2:12" x14ac:dyDescent="0.2">
      <c r="C3" s="37" t="s">
        <v>59</v>
      </c>
    </row>
    <row r="4" spans="2:12" ht="12.75" thickBot="1" x14ac:dyDescent="0.25">
      <c r="C4" s="37"/>
    </row>
    <row r="5" spans="2:12" s="36" customFormat="1" ht="12.75" thickBot="1" x14ac:dyDescent="0.25">
      <c r="B5" s="34"/>
      <c r="C5" s="38" t="s">
        <v>60</v>
      </c>
      <c r="D5" s="39" t="s">
        <v>61</v>
      </c>
      <c r="E5" s="39" t="s">
        <v>62</v>
      </c>
      <c r="F5" s="39" t="s">
        <v>63</v>
      </c>
      <c r="G5" s="40" t="s">
        <v>64</v>
      </c>
      <c r="H5" s="34"/>
      <c r="I5" s="34"/>
      <c r="K5" s="34"/>
      <c r="L5" s="34"/>
    </row>
    <row r="6" spans="2:12" s="36" customFormat="1" ht="15.75" customHeight="1" thickBot="1" x14ac:dyDescent="0.25">
      <c r="B6" s="34"/>
      <c r="C6" s="158" t="s">
        <v>155</v>
      </c>
      <c r="D6" s="162">
        <v>0.5</v>
      </c>
      <c r="E6" s="163"/>
      <c r="F6" s="365" t="s">
        <v>68</v>
      </c>
      <c r="G6" s="164"/>
      <c r="H6" s="34"/>
      <c r="I6" s="34"/>
      <c r="K6" s="34"/>
      <c r="L6" s="34"/>
    </row>
    <row r="7" spans="2:12" s="36" customFormat="1" ht="25.5" customHeight="1" thickBot="1" x14ac:dyDescent="0.25">
      <c r="B7" s="34"/>
      <c r="C7" s="41" t="s">
        <v>65</v>
      </c>
      <c r="D7" s="42">
        <v>1</v>
      </c>
      <c r="E7" s="43" t="s">
        <v>66</v>
      </c>
      <c r="F7" s="366"/>
      <c r="G7" s="43" t="s">
        <v>69</v>
      </c>
      <c r="H7" s="34"/>
      <c r="I7" s="34"/>
      <c r="K7" s="34"/>
      <c r="L7" s="34"/>
    </row>
    <row r="8" spans="2:12" s="36" customFormat="1" ht="24" customHeight="1" x14ac:dyDescent="0.2">
      <c r="B8" s="34"/>
      <c r="C8" s="45" t="s">
        <v>144</v>
      </c>
      <c r="D8" s="43">
        <v>2</v>
      </c>
      <c r="E8" s="43" t="s">
        <v>67</v>
      </c>
      <c r="F8" s="46"/>
      <c r="G8" s="47"/>
      <c r="H8" s="34"/>
      <c r="I8" s="34"/>
      <c r="K8" s="34"/>
      <c r="L8" s="34"/>
    </row>
    <row r="9" spans="2:12" s="36" customFormat="1" ht="20.45" customHeight="1" thickBot="1" x14ac:dyDescent="0.25">
      <c r="B9" s="34"/>
      <c r="C9" s="45" t="s">
        <v>157</v>
      </c>
      <c r="D9" s="134">
        <v>2</v>
      </c>
      <c r="E9" s="49"/>
      <c r="F9" s="46"/>
      <c r="G9" s="360" t="s">
        <v>70</v>
      </c>
      <c r="H9" s="34"/>
      <c r="I9" s="34"/>
      <c r="K9" s="34"/>
      <c r="L9" s="34"/>
    </row>
    <row r="10" spans="2:12" s="36" customFormat="1" ht="12.75" thickBot="1" x14ac:dyDescent="0.25">
      <c r="B10" s="34"/>
      <c r="C10" s="41" t="s">
        <v>71</v>
      </c>
      <c r="D10" s="177">
        <v>2</v>
      </c>
      <c r="E10" s="133"/>
      <c r="F10" s="46"/>
      <c r="G10" s="360"/>
      <c r="H10" s="34"/>
      <c r="I10" s="34"/>
      <c r="K10" s="34"/>
      <c r="L10" s="34"/>
    </row>
    <row r="11" spans="2:12" s="36" customFormat="1" ht="12.75" thickBot="1" x14ac:dyDescent="0.25">
      <c r="B11" s="34"/>
      <c r="C11" s="41"/>
      <c r="D11" s="134"/>
      <c r="E11" s="50"/>
      <c r="F11" s="51"/>
      <c r="G11" s="361"/>
      <c r="H11" s="34"/>
      <c r="I11" s="34"/>
      <c r="K11" s="34"/>
      <c r="L11" s="34"/>
    </row>
    <row r="12" spans="2:12" s="36" customFormat="1" ht="36.75" thickBot="1" x14ac:dyDescent="0.25">
      <c r="B12" s="34"/>
      <c r="C12" s="41" t="s">
        <v>73</v>
      </c>
      <c r="D12" s="52" t="s">
        <v>74</v>
      </c>
      <c r="E12" s="52" t="s">
        <v>75</v>
      </c>
      <c r="F12" s="52" t="s">
        <v>76</v>
      </c>
      <c r="G12" s="53"/>
      <c r="H12" s="34"/>
      <c r="I12" s="34"/>
      <c r="K12" s="34"/>
      <c r="L12" s="34"/>
    </row>
    <row r="13" spans="2:12" s="36" customFormat="1" x14ac:dyDescent="0.2">
      <c r="B13" s="34"/>
      <c r="C13" s="121"/>
      <c r="D13" s="122"/>
      <c r="E13" s="122"/>
      <c r="F13" s="122"/>
      <c r="G13" s="123"/>
      <c r="H13" s="34"/>
      <c r="I13" s="34"/>
      <c r="K13" s="34"/>
      <c r="L13" s="34"/>
    </row>
    <row r="14" spans="2:12" s="36" customFormat="1" x14ac:dyDescent="0.2">
      <c r="B14" s="34"/>
      <c r="C14" s="37" t="s">
        <v>125</v>
      </c>
      <c r="D14" s="34"/>
      <c r="F14" s="34"/>
      <c r="G14" s="123"/>
      <c r="H14" s="34"/>
      <c r="I14" s="34"/>
      <c r="K14" s="34"/>
      <c r="L14" s="34"/>
    </row>
    <row r="15" spans="2:12" s="36" customFormat="1" ht="12.75" thickBot="1" x14ac:dyDescent="0.25">
      <c r="B15" s="34"/>
      <c r="C15" s="34"/>
      <c r="D15" s="34"/>
      <c r="F15" s="34"/>
      <c r="G15" s="123"/>
      <c r="H15" s="34"/>
      <c r="I15" s="34"/>
      <c r="K15" s="34"/>
      <c r="L15" s="34"/>
    </row>
    <row r="16" spans="2:12" s="36" customFormat="1" ht="12.75" thickBot="1" x14ac:dyDescent="0.25">
      <c r="B16" s="34"/>
      <c r="C16" s="127" t="s">
        <v>77</v>
      </c>
      <c r="D16" s="86">
        <v>1000</v>
      </c>
      <c r="F16" s="34"/>
      <c r="G16" s="123"/>
      <c r="H16" s="34"/>
      <c r="K16" s="34"/>
      <c r="L16" s="34"/>
    </row>
    <row r="17" spans="2:12" s="36" customFormat="1" ht="12.75" thickBot="1" x14ac:dyDescent="0.25">
      <c r="B17" s="34"/>
      <c r="C17" s="34" t="s">
        <v>78</v>
      </c>
      <c r="D17" s="34" t="s">
        <v>127</v>
      </c>
      <c r="E17" s="34" t="s">
        <v>79</v>
      </c>
      <c r="F17" s="124" t="s">
        <v>118</v>
      </c>
      <c r="G17" s="34" t="s">
        <v>119</v>
      </c>
      <c r="I17" s="34"/>
      <c r="K17" s="34"/>
      <c r="L17" s="34"/>
    </row>
    <row r="18" spans="2:12" s="36" customFormat="1" ht="12.75" thickBot="1" x14ac:dyDescent="0.25">
      <c r="B18" s="34"/>
      <c r="C18" s="156" t="s">
        <v>155</v>
      </c>
      <c r="D18" s="157">
        <v>0.1</v>
      </c>
      <c r="E18" s="87">
        <f>$D$16*D18</f>
        <v>100</v>
      </c>
      <c r="F18" s="125">
        <f>E18*D6</f>
        <v>50</v>
      </c>
      <c r="G18" s="120">
        <f>E18*1</f>
        <v>100</v>
      </c>
      <c r="I18" s="34"/>
      <c r="K18" s="34"/>
      <c r="L18" s="34"/>
    </row>
    <row r="19" spans="2:12" ht="12.75" thickBot="1" x14ac:dyDescent="0.25">
      <c r="C19" s="150" t="s">
        <v>65</v>
      </c>
      <c r="D19" s="151">
        <v>0.1</v>
      </c>
      <c r="E19" s="152">
        <f>$D$16*D19</f>
        <v>100</v>
      </c>
      <c r="F19" s="153">
        <f>E19*D7</f>
        <v>100</v>
      </c>
      <c r="G19" s="154">
        <f>E19*1</f>
        <v>100</v>
      </c>
      <c r="H19" s="36"/>
    </row>
    <row r="20" spans="2:12" ht="12.75" thickBot="1" x14ac:dyDescent="0.25">
      <c r="C20" s="128" t="s">
        <v>158</v>
      </c>
      <c r="D20" s="136">
        <v>0.25</v>
      </c>
      <c r="E20" s="87">
        <f>$D$16*D20</f>
        <v>250</v>
      </c>
      <c r="F20" s="125">
        <f>E20*D8</f>
        <v>500</v>
      </c>
      <c r="G20" s="120">
        <f>E20*2</f>
        <v>500</v>
      </c>
      <c r="H20" s="36"/>
    </row>
    <row r="21" spans="2:12" ht="12.75" thickBot="1" x14ac:dyDescent="0.25">
      <c r="C21" s="128" t="s">
        <v>157</v>
      </c>
      <c r="D21" s="136">
        <v>0.3</v>
      </c>
      <c r="E21" s="87">
        <f>$D$16*D21</f>
        <v>300</v>
      </c>
      <c r="F21" s="125">
        <f>E21*D9</f>
        <v>600</v>
      </c>
      <c r="G21" s="120">
        <f>E21*3</f>
        <v>900</v>
      </c>
      <c r="H21" s="36"/>
    </row>
    <row r="22" spans="2:12" ht="12.75" thickBot="1" x14ac:dyDescent="0.25">
      <c r="C22" s="128" t="s">
        <v>71</v>
      </c>
      <c r="D22" s="136">
        <v>0.25</v>
      </c>
      <c r="E22" s="87">
        <f>$D$16*D22</f>
        <v>250</v>
      </c>
      <c r="F22" s="125">
        <f>E22*D10</f>
        <v>500</v>
      </c>
      <c r="G22" s="120">
        <f>E22*4</f>
        <v>1000</v>
      </c>
      <c r="H22" s="36"/>
    </row>
    <row r="23" spans="2:12" ht="12.75" thickBot="1" x14ac:dyDescent="0.25">
      <c r="C23" s="128" t="s">
        <v>3</v>
      </c>
      <c r="D23" s="141">
        <f>SUM(D18:D22)</f>
        <v>1</v>
      </c>
      <c r="E23" s="88">
        <f>SUM(E18:E22)</f>
        <v>1000</v>
      </c>
      <c r="F23" s="88">
        <f>SUM(F18:F22)</f>
        <v>1750</v>
      </c>
      <c r="G23" s="88">
        <f>SUM(G18:G22)</f>
        <v>2600</v>
      </c>
      <c r="H23" s="36"/>
    </row>
    <row r="24" spans="2:12" x14ac:dyDescent="0.2">
      <c r="B24" s="121"/>
      <c r="C24" s="122"/>
      <c r="D24" s="122"/>
      <c r="E24" s="122"/>
      <c r="F24" s="123"/>
      <c r="H24" s="36"/>
    </row>
    <row r="25" spans="2:12" ht="13.15" customHeight="1" thickBot="1" x14ac:dyDescent="0.25">
      <c r="C25" s="34"/>
    </row>
    <row r="26" spans="2:12" ht="39.6" customHeight="1" thickBot="1" x14ac:dyDescent="0.25">
      <c r="D26" s="23" t="s">
        <v>23</v>
      </c>
      <c r="E26" s="6" t="s">
        <v>24</v>
      </c>
      <c r="F26" s="24" t="s">
        <v>25</v>
      </c>
      <c r="G26" s="25" t="s">
        <v>26</v>
      </c>
      <c r="H26" s="92" t="s">
        <v>27</v>
      </c>
      <c r="I26" s="27" t="s">
        <v>28</v>
      </c>
    </row>
    <row r="27" spans="2:12" ht="24.75" thickBot="1" x14ac:dyDescent="0.25">
      <c r="C27" s="5" t="s">
        <v>121</v>
      </c>
      <c r="D27" s="54" t="s">
        <v>98</v>
      </c>
      <c r="E27" s="1" t="s">
        <v>97</v>
      </c>
      <c r="F27" s="55" t="s">
        <v>96</v>
      </c>
      <c r="G27" s="56" t="s">
        <v>95</v>
      </c>
      <c r="H27" s="91" t="s">
        <v>94</v>
      </c>
      <c r="I27" s="57" t="s">
        <v>93</v>
      </c>
      <c r="J27" s="36" t="s">
        <v>108</v>
      </c>
    </row>
    <row r="28" spans="2:12" ht="48.75" thickBot="1" x14ac:dyDescent="0.25">
      <c r="C28" s="7" t="s">
        <v>11</v>
      </c>
      <c r="D28" s="58" t="s">
        <v>99</v>
      </c>
      <c r="E28" s="59" t="s">
        <v>41</v>
      </c>
      <c r="F28" s="60" t="s">
        <v>42</v>
      </c>
      <c r="G28" s="61" t="s">
        <v>43</v>
      </c>
      <c r="H28" s="93" t="s">
        <v>44</v>
      </c>
      <c r="I28" s="62" t="s">
        <v>45</v>
      </c>
      <c r="J28" s="36" t="s">
        <v>13</v>
      </c>
      <c r="K28" s="36"/>
    </row>
    <row r="29" spans="2:12" ht="36.75" thickBot="1" x14ac:dyDescent="0.25">
      <c r="C29" s="8" t="s">
        <v>0</v>
      </c>
      <c r="D29" s="63" t="s">
        <v>105</v>
      </c>
      <c r="E29" s="64" t="s">
        <v>102</v>
      </c>
      <c r="F29" s="65" t="s">
        <v>103</v>
      </c>
      <c r="G29" s="66" t="s">
        <v>104</v>
      </c>
      <c r="H29" s="94" t="s">
        <v>101</v>
      </c>
      <c r="I29" s="67" t="s">
        <v>100</v>
      </c>
      <c r="J29" s="36" t="s">
        <v>109</v>
      </c>
    </row>
    <row r="30" spans="2:12" ht="36.75" thickBot="1" x14ac:dyDescent="0.25">
      <c r="C30" s="8" t="s">
        <v>30</v>
      </c>
      <c r="D30" s="68" t="s">
        <v>113</v>
      </c>
      <c r="E30" s="64" t="s">
        <v>112</v>
      </c>
      <c r="F30" s="65" t="s">
        <v>110</v>
      </c>
      <c r="G30" s="66" t="s">
        <v>111</v>
      </c>
      <c r="H30" s="94" t="s">
        <v>106</v>
      </c>
      <c r="I30" s="67" t="s">
        <v>107</v>
      </c>
      <c r="J30" s="36" t="s">
        <v>47</v>
      </c>
    </row>
    <row r="31" spans="2:12" ht="96.75" thickBot="1" x14ac:dyDescent="0.25">
      <c r="C31" s="5" t="s">
        <v>46</v>
      </c>
      <c r="D31" s="70" t="s">
        <v>48</v>
      </c>
      <c r="E31" s="71" t="s">
        <v>49</v>
      </c>
      <c r="F31" s="55" t="s">
        <v>16</v>
      </c>
      <c r="G31" s="56" t="s">
        <v>17</v>
      </c>
      <c r="H31" s="91" t="s">
        <v>40</v>
      </c>
      <c r="I31" s="57" t="s">
        <v>50</v>
      </c>
      <c r="J31" s="69"/>
    </row>
    <row r="32" spans="2:12" ht="198.95" customHeight="1" thickBot="1" x14ac:dyDescent="0.25">
      <c r="C32" s="9" t="s">
        <v>124</v>
      </c>
      <c r="D32" s="72" t="s">
        <v>19</v>
      </c>
      <c r="E32" s="73" t="s">
        <v>51</v>
      </c>
      <c r="F32" s="74" t="s">
        <v>52</v>
      </c>
      <c r="G32" s="75" t="s">
        <v>20</v>
      </c>
      <c r="H32" s="95" t="s">
        <v>21</v>
      </c>
      <c r="I32" s="76" t="s">
        <v>22</v>
      </c>
      <c r="J32" s="36" t="s">
        <v>14</v>
      </c>
    </row>
    <row r="33" spans="3:12" ht="60.75" thickBot="1" x14ac:dyDescent="0.25">
      <c r="C33" s="5" t="s">
        <v>2</v>
      </c>
      <c r="D33" s="77" t="s">
        <v>18</v>
      </c>
      <c r="E33" s="1" t="s">
        <v>57</v>
      </c>
      <c r="F33" s="55" t="s">
        <v>58</v>
      </c>
      <c r="G33" s="56" t="s">
        <v>56</v>
      </c>
      <c r="H33" s="91" t="s">
        <v>55</v>
      </c>
      <c r="I33" s="57" t="s">
        <v>53</v>
      </c>
      <c r="J33" s="36" t="s">
        <v>54</v>
      </c>
    </row>
    <row r="34" spans="3:12" ht="22.9" customHeight="1" x14ac:dyDescent="0.2"/>
    <row r="35" spans="3:12" x14ac:dyDescent="0.2">
      <c r="C35" s="34"/>
      <c r="D35" s="11">
        <v>1</v>
      </c>
      <c r="E35" s="12">
        <v>2</v>
      </c>
      <c r="F35" s="13">
        <v>3</v>
      </c>
      <c r="G35" s="14">
        <v>4</v>
      </c>
      <c r="H35" s="15">
        <v>5</v>
      </c>
      <c r="I35" s="16">
        <v>6</v>
      </c>
    </row>
    <row r="36" spans="3:12" s="36" customFormat="1" ht="27.6" customHeight="1" x14ac:dyDescent="0.2">
      <c r="C36" s="129" t="s">
        <v>121</v>
      </c>
      <c r="D36" s="17"/>
      <c r="E36" s="18"/>
      <c r="F36" s="19"/>
      <c r="G36" s="20" t="s">
        <v>9</v>
      </c>
      <c r="H36" s="21"/>
      <c r="I36" s="22"/>
      <c r="K36" s="34"/>
      <c r="L36" s="34"/>
    </row>
    <row r="37" spans="3:12" s="36" customFormat="1" ht="27.6" customHeight="1" x14ac:dyDescent="0.2">
      <c r="C37" s="129" t="s">
        <v>11</v>
      </c>
      <c r="D37" s="17"/>
      <c r="E37" s="18"/>
      <c r="F37" s="19"/>
      <c r="G37" s="20" t="s">
        <v>9</v>
      </c>
      <c r="H37" s="21"/>
      <c r="I37" s="22"/>
      <c r="K37" s="34"/>
      <c r="L37" s="34"/>
    </row>
    <row r="38" spans="3:12" s="36" customFormat="1" ht="27.6" customHeight="1" x14ac:dyDescent="0.2">
      <c r="C38" s="129" t="s">
        <v>0</v>
      </c>
      <c r="D38" s="17"/>
      <c r="E38" s="18"/>
      <c r="F38" s="19" t="s">
        <v>9</v>
      </c>
      <c r="G38" s="20"/>
      <c r="H38" s="21"/>
      <c r="I38" s="22"/>
      <c r="J38" s="69"/>
      <c r="K38" s="34"/>
      <c r="L38" s="34"/>
    </row>
    <row r="39" spans="3:12" s="36" customFormat="1" ht="27.6" hidden="1" customHeight="1" x14ac:dyDescent="0.2">
      <c r="C39" s="130" t="s">
        <v>10</v>
      </c>
      <c r="D39" s="78"/>
      <c r="E39" s="79"/>
      <c r="F39" s="78"/>
      <c r="G39" s="78"/>
      <c r="H39" s="78"/>
      <c r="I39" s="80"/>
      <c r="J39" s="69"/>
      <c r="K39" s="34"/>
      <c r="L39" s="34"/>
    </row>
    <row r="40" spans="3:12" s="36" customFormat="1" ht="27.6" customHeight="1" x14ac:dyDescent="0.2">
      <c r="C40" s="129" t="s">
        <v>29</v>
      </c>
      <c r="D40" s="17"/>
      <c r="E40" s="18"/>
      <c r="F40" s="19"/>
      <c r="G40" s="20" t="s">
        <v>9</v>
      </c>
      <c r="H40" s="21"/>
      <c r="I40" s="22"/>
      <c r="J40" s="69"/>
      <c r="K40" s="34"/>
      <c r="L40" s="34"/>
    </row>
    <row r="41" spans="3:12" s="36" customFormat="1" ht="27.6" hidden="1" customHeight="1" x14ac:dyDescent="0.2">
      <c r="C41" s="130" t="s">
        <v>12</v>
      </c>
      <c r="D41" s="78"/>
      <c r="E41" s="79"/>
      <c r="F41" s="78"/>
      <c r="G41" s="78"/>
      <c r="H41" s="78"/>
      <c r="I41" s="80"/>
      <c r="J41" s="69"/>
      <c r="K41" s="34"/>
      <c r="L41" s="34"/>
    </row>
    <row r="42" spans="3:12" s="36" customFormat="1" ht="27.6" customHeight="1" x14ac:dyDescent="0.2">
      <c r="C42" s="129" t="s">
        <v>46</v>
      </c>
      <c r="D42" s="17"/>
      <c r="E42" s="18"/>
      <c r="F42" s="19"/>
      <c r="G42" s="20"/>
      <c r="H42" s="21" t="s">
        <v>9</v>
      </c>
      <c r="I42" s="22"/>
      <c r="J42" s="69"/>
      <c r="K42" s="34"/>
      <c r="L42" s="34"/>
    </row>
    <row r="43" spans="3:12" s="36" customFormat="1" ht="27.6" customHeight="1" x14ac:dyDescent="0.2">
      <c r="C43" s="129" t="s">
        <v>1</v>
      </c>
      <c r="D43" s="17"/>
      <c r="E43" s="18"/>
      <c r="F43" s="19"/>
      <c r="G43" s="20" t="s">
        <v>9</v>
      </c>
      <c r="H43" s="21"/>
      <c r="I43" s="22"/>
      <c r="J43" s="69"/>
      <c r="K43" s="34"/>
      <c r="L43" s="34"/>
    </row>
    <row r="44" spans="3:12" s="36" customFormat="1" ht="27.6" customHeight="1" x14ac:dyDescent="0.2">
      <c r="C44" s="129" t="s">
        <v>2</v>
      </c>
      <c r="D44" s="17"/>
      <c r="E44" s="18"/>
      <c r="F44" s="19"/>
      <c r="G44" s="20" t="s">
        <v>9</v>
      </c>
      <c r="H44" s="21"/>
      <c r="I44" s="22"/>
      <c r="J44" s="69"/>
      <c r="K44" s="34"/>
      <c r="L44" s="34"/>
    </row>
    <row r="45" spans="3:12" s="36" customFormat="1" ht="9" customHeight="1" thickBot="1" x14ac:dyDescent="0.25">
      <c r="C45" s="81"/>
      <c r="D45" s="10"/>
      <c r="E45" s="2"/>
      <c r="F45" s="81"/>
      <c r="G45" s="81"/>
      <c r="H45" s="81"/>
      <c r="I45" s="2"/>
      <c r="K45" s="34"/>
      <c r="L45" s="34"/>
    </row>
    <row r="46" spans="3:12" s="36" customFormat="1" ht="20.45" customHeight="1" x14ac:dyDescent="0.2">
      <c r="C46" s="28" t="s">
        <v>7</v>
      </c>
      <c r="D46" s="31">
        <f t="shared" ref="D46:I46" si="0">COUNTIF(D36:D44, "x")</f>
        <v>0</v>
      </c>
      <c r="E46" s="31">
        <f t="shared" si="0"/>
        <v>0</v>
      </c>
      <c r="F46" s="31">
        <f t="shared" si="0"/>
        <v>1</v>
      </c>
      <c r="G46" s="31">
        <f t="shared" si="0"/>
        <v>5</v>
      </c>
      <c r="H46" s="31">
        <f t="shared" si="0"/>
        <v>1</v>
      </c>
      <c r="I46" s="32">
        <f t="shared" si="0"/>
        <v>0</v>
      </c>
      <c r="K46" s="34"/>
      <c r="L46" s="34"/>
    </row>
    <row r="47" spans="3:12" s="36" customFormat="1" ht="20.45" customHeight="1" x14ac:dyDescent="0.2">
      <c r="C47" s="29" t="s">
        <v>8</v>
      </c>
      <c r="D47" s="82">
        <f t="shared" ref="D47:I47" si="1">D35*D46</f>
        <v>0</v>
      </c>
      <c r="E47" s="82">
        <f t="shared" si="1"/>
        <v>0</v>
      </c>
      <c r="F47" s="82">
        <f t="shared" si="1"/>
        <v>3</v>
      </c>
      <c r="G47" s="82">
        <f t="shared" si="1"/>
        <v>20</v>
      </c>
      <c r="H47" s="82">
        <f t="shared" si="1"/>
        <v>5</v>
      </c>
      <c r="I47" s="83">
        <f t="shared" si="1"/>
        <v>0</v>
      </c>
      <c r="K47" s="34"/>
      <c r="L47" s="34"/>
    </row>
    <row r="48" spans="3:12" s="36" customFormat="1" ht="20.45" customHeight="1" thickBot="1" x14ac:dyDescent="0.25">
      <c r="C48" s="30" t="s">
        <v>3</v>
      </c>
      <c r="D48" s="369">
        <f>IF(SUM(D46:I46)=7, SUM(D47:I47), "Incomplete - please fill in one box per row")</f>
        <v>28</v>
      </c>
      <c r="E48" s="369"/>
      <c r="F48" s="369"/>
      <c r="G48" s="369"/>
      <c r="H48" s="369"/>
      <c r="I48" s="370"/>
      <c r="K48" s="34"/>
      <c r="L48" s="34"/>
    </row>
    <row r="49" spans="3:12" s="36" customFormat="1" ht="9" customHeight="1" thickBot="1" x14ac:dyDescent="0.25">
      <c r="C49" s="81"/>
      <c r="D49" s="3"/>
      <c r="E49" s="4"/>
      <c r="F49" s="84"/>
      <c r="G49" s="81"/>
      <c r="H49" s="81"/>
      <c r="I49" s="2"/>
      <c r="K49" s="34"/>
      <c r="L49" s="34"/>
    </row>
    <row r="50" spans="3:12" s="36" customFormat="1" ht="30.6" customHeight="1" x14ac:dyDescent="0.2">
      <c r="C50" s="8" t="s">
        <v>4</v>
      </c>
      <c r="D50" s="96" t="s">
        <v>5</v>
      </c>
      <c r="E50" s="97" t="s">
        <v>6</v>
      </c>
      <c r="F50" s="98" t="s">
        <v>31</v>
      </c>
      <c r="G50" s="25" t="s">
        <v>32</v>
      </c>
      <c r="H50" s="26" t="s">
        <v>33</v>
      </c>
      <c r="I50" s="99" t="s">
        <v>34</v>
      </c>
      <c r="K50" s="34"/>
      <c r="L50" s="34"/>
    </row>
    <row r="51" spans="3:12" s="36" customFormat="1" ht="58.5" customHeight="1" thickBot="1" x14ac:dyDescent="0.25">
      <c r="C51" s="7" t="s">
        <v>167</v>
      </c>
      <c r="D51" s="100" t="s">
        <v>39</v>
      </c>
      <c r="E51" s="101" t="s">
        <v>38</v>
      </c>
      <c r="F51" s="102" t="s">
        <v>37</v>
      </c>
      <c r="G51" s="103" t="s">
        <v>85</v>
      </c>
      <c r="H51" s="104" t="s">
        <v>36</v>
      </c>
      <c r="I51" s="105" t="s">
        <v>35</v>
      </c>
      <c r="K51" s="34"/>
      <c r="L51" s="34"/>
    </row>
    <row r="52" spans="3:12" s="36" customFormat="1" ht="31.5" customHeight="1" thickBot="1" x14ac:dyDescent="0.25">
      <c r="C52" s="117"/>
      <c r="D52" s="371" t="s">
        <v>116</v>
      </c>
      <c r="E52" s="372"/>
      <c r="F52" s="373"/>
      <c r="G52" s="118" t="s">
        <v>115</v>
      </c>
      <c r="H52" s="118" t="s">
        <v>114</v>
      </c>
      <c r="I52" s="119" t="s">
        <v>117</v>
      </c>
      <c r="K52" s="34"/>
      <c r="L52" s="34"/>
    </row>
    <row r="53" spans="3:12" s="36" customFormat="1" ht="9" customHeight="1" x14ac:dyDescent="0.2">
      <c r="C53" s="81"/>
      <c r="D53" s="10"/>
      <c r="E53" s="2"/>
      <c r="F53" s="81"/>
      <c r="G53" s="81"/>
      <c r="H53" s="81"/>
      <c r="I53" s="2"/>
      <c r="K53" s="34"/>
      <c r="L53" s="34"/>
    </row>
    <row r="54" spans="3:12" s="36" customFormat="1" ht="9" customHeight="1" thickBot="1" x14ac:dyDescent="0.25">
      <c r="C54" s="81"/>
      <c r="D54" s="10"/>
      <c r="E54" s="2"/>
      <c r="F54" s="81"/>
      <c r="G54" s="81"/>
      <c r="H54" s="81"/>
      <c r="I54" s="2"/>
      <c r="K54" s="34"/>
      <c r="L54" s="34"/>
    </row>
    <row r="55" spans="3:12" ht="16.899999999999999" customHeight="1" thickBot="1" x14ac:dyDescent="0.35">
      <c r="D55" s="301" t="s">
        <v>90</v>
      </c>
      <c r="E55" s="302"/>
      <c r="F55" s="302"/>
      <c r="G55" s="302"/>
      <c r="H55" s="302"/>
      <c r="I55" s="303"/>
    </row>
    <row r="56" spans="3:12" ht="68.45" customHeight="1" thickBot="1" x14ac:dyDescent="0.25">
      <c r="C56" s="89" t="s">
        <v>80</v>
      </c>
      <c r="D56" s="100" t="s">
        <v>84</v>
      </c>
      <c r="E56" s="101" t="s">
        <v>84</v>
      </c>
      <c r="F56" s="102" t="s">
        <v>84</v>
      </c>
      <c r="G56" s="107" t="s">
        <v>150</v>
      </c>
      <c r="H56" s="108" t="s">
        <v>151</v>
      </c>
      <c r="I56" s="109" t="s">
        <v>81</v>
      </c>
      <c r="J56" s="36" t="s">
        <v>88</v>
      </c>
    </row>
    <row r="57" spans="3:12" ht="19.5" hidden="1" customHeight="1" thickBot="1" x14ac:dyDescent="0.25">
      <c r="C57" s="89"/>
      <c r="D57" s="106"/>
      <c r="E57" s="101"/>
      <c r="F57" s="102"/>
      <c r="G57" s="107">
        <v>0.8</v>
      </c>
      <c r="H57" s="108">
        <v>0.65</v>
      </c>
      <c r="I57" s="109">
        <v>0.5</v>
      </c>
    </row>
    <row r="58" spans="3:12" ht="19.5" customHeight="1" thickBot="1" x14ac:dyDescent="0.3">
      <c r="C58"/>
      <c r="D58"/>
      <c r="E58"/>
      <c r="G58"/>
      <c r="H58"/>
      <c r="I58"/>
    </row>
    <row r="59" spans="3:12" ht="19.5" customHeight="1" thickBot="1" x14ac:dyDescent="0.35">
      <c r="C59"/>
      <c r="D59" s="362" t="s">
        <v>89</v>
      </c>
      <c r="E59" s="363"/>
      <c r="F59" s="363"/>
      <c r="G59" s="363"/>
      <c r="H59" s="363"/>
      <c r="I59" s="364"/>
    </row>
    <row r="60" spans="3:12" ht="32.1" customHeight="1" thickBot="1" x14ac:dyDescent="0.3">
      <c r="C60" s="89" t="s">
        <v>91</v>
      </c>
      <c r="D60" s="115"/>
      <c r="E60" s="115"/>
      <c r="F60" s="115"/>
      <c r="G60" s="113">
        <f>$F$23*G57</f>
        <v>1400</v>
      </c>
      <c r="H60" s="113">
        <f>$F$23*H57</f>
        <v>1137.5</v>
      </c>
      <c r="I60" s="113">
        <f>$F$23*I57</f>
        <v>875</v>
      </c>
    </row>
    <row r="61" spans="3:12" ht="32.1" hidden="1" customHeight="1" thickBot="1" x14ac:dyDescent="0.3">
      <c r="C61" s="316" t="s">
        <v>82</v>
      </c>
      <c r="D61" s="116"/>
      <c r="E61" s="116" t="s">
        <v>123</v>
      </c>
      <c r="F61" s="116"/>
      <c r="G61" s="110">
        <v>0.4</v>
      </c>
      <c r="H61" s="110">
        <v>0.55000000000000004</v>
      </c>
      <c r="I61" s="110">
        <v>0.7</v>
      </c>
    </row>
    <row r="62" spans="3:12" ht="33.950000000000003" customHeight="1" thickBot="1" x14ac:dyDescent="0.3">
      <c r="C62" s="317"/>
      <c r="D62" s="116"/>
      <c r="E62" s="116"/>
      <c r="F62" s="116"/>
      <c r="G62" s="111">
        <f>$D$16*G61</f>
        <v>400</v>
      </c>
      <c r="H62" s="111">
        <f>$D$16*H61</f>
        <v>550</v>
      </c>
      <c r="I62" s="111">
        <f>$D$16*I61</f>
        <v>700</v>
      </c>
    </row>
    <row r="63" spans="3:12" ht="33.950000000000003" customHeight="1" thickBot="1" x14ac:dyDescent="0.3">
      <c r="C63" s="112" t="s">
        <v>86</v>
      </c>
      <c r="D63" s="116"/>
      <c r="E63" s="116"/>
      <c r="F63" s="116"/>
      <c r="G63" s="111">
        <f>G60-G62</f>
        <v>1000</v>
      </c>
      <c r="H63" s="111">
        <f>H60-H62</f>
        <v>587.5</v>
      </c>
      <c r="I63" s="111">
        <f>I60-I62</f>
        <v>175</v>
      </c>
    </row>
    <row r="64" spans="3:12" ht="21.95" hidden="1" customHeight="1" thickBot="1" x14ac:dyDescent="0.25">
      <c r="C64" s="313" t="s">
        <v>87</v>
      </c>
      <c r="D64" s="115"/>
      <c r="E64" s="115"/>
      <c r="F64" s="115"/>
      <c r="G64" s="85">
        <v>0.02</v>
      </c>
      <c r="H64" s="85">
        <v>0.02</v>
      </c>
      <c r="I64" s="85">
        <v>0.02</v>
      </c>
    </row>
    <row r="65" spans="2:12" ht="27.6" customHeight="1" thickBot="1" x14ac:dyDescent="0.25">
      <c r="C65" s="314"/>
      <c r="D65" s="115"/>
      <c r="E65" s="115"/>
      <c r="F65" s="115"/>
      <c r="G65" s="90">
        <f>D16*G64</f>
        <v>20</v>
      </c>
      <c r="H65" s="90">
        <f>D16*H64</f>
        <v>20</v>
      </c>
      <c r="I65" s="90">
        <f>D16*I64</f>
        <v>20</v>
      </c>
    </row>
    <row r="66" spans="2:12" ht="27.6" customHeight="1" thickBot="1" x14ac:dyDescent="0.25">
      <c r="C66" s="89" t="s">
        <v>92</v>
      </c>
      <c r="D66" s="115"/>
      <c r="E66" s="115"/>
      <c r="F66" s="115"/>
      <c r="G66" s="114">
        <f>G60+G65</f>
        <v>1420</v>
      </c>
      <c r="H66" s="114">
        <f>H60+H65</f>
        <v>1157.5</v>
      </c>
      <c r="I66" s="114">
        <f>I60+I65</f>
        <v>895</v>
      </c>
    </row>
    <row r="67" spans="2:12" ht="24.6" customHeight="1" x14ac:dyDescent="0.2">
      <c r="D67" s="368" t="s">
        <v>120</v>
      </c>
      <c r="E67" s="368"/>
      <c r="F67" s="368"/>
      <c r="G67" s="368"/>
      <c r="H67" s="368"/>
      <c r="I67" s="368"/>
    </row>
    <row r="68" spans="2:12" s="36" customFormat="1" ht="27.95" customHeight="1" x14ac:dyDescent="0.2">
      <c r="B68" s="34"/>
      <c r="C68" s="34"/>
      <c r="D68" s="367" t="s">
        <v>83</v>
      </c>
      <c r="E68" s="367"/>
      <c r="F68" s="367"/>
      <c r="G68" s="367"/>
      <c r="H68" s="367"/>
      <c r="I68" s="367"/>
      <c r="K68" s="34"/>
      <c r="L68" s="34"/>
    </row>
    <row r="84" spans="3:3" x14ac:dyDescent="0.2">
      <c r="C84" s="33"/>
    </row>
    <row r="85" spans="3:3" x14ac:dyDescent="0.2">
      <c r="C85" s="33"/>
    </row>
    <row r="96" spans="3:3" x14ac:dyDescent="0.2">
      <c r="C96" s="33"/>
    </row>
  </sheetData>
  <mergeCells count="10">
    <mergeCell ref="C64:C65"/>
    <mergeCell ref="D67:I67"/>
    <mergeCell ref="D68:I68"/>
    <mergeCell ref="F6:F7"/>
    <mergeCell ref="G9:G11"/>
    <mergeCell ref="D48:I48"/>
    <mergeCell ref="D52:F52"/>
    <mergeCell ref="D55:I55"/>
    <mergeCell ref="D59:I59"/>
    <mergeCell ref="C61:C6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911A1-6594-48A7-A788-D56ED28B3905}">
  <dimension ref="B3:L96"/>
  <sheetViews>
    <sheetView showGridLines="0" topLeftCell="A46" zoomScale="90" zoomScaleNormal="90" workbookViewId="0">
      <selection activeCell="H8" sqref="H8"/>
    </sheetView>
  </sheetViews>
  <sheetFormatPr defaultColWidth="8.7109375" defaultRowHeight="12" x14ac:dyDescent="0.2"/>
  <cols>
    <col min="1" max="1" width="3.5703125" style="34" customWidth="1"/>
    <col min="2" max="2" width="3.42578125" style="34" customWidth="1"/>
    <col min="3" max="3" width="19.7109375" style="35" customWidth="1"/>
    <col min="4" max="9" width="31.28515625" style="34" customWidth="1"/>
    <col min="10" max="10" width="52.28515625" style="36" customWidth="1"/>
    <col min="11" max="11" width="16.140625" style="34" bestFit="1" customWidth="1"/>
    <col min="12" max="18" width="9.140625" style="34" customWidth="1"/>
    <col min="19" max="16384" width="8.7109375" style="34"/>
  </cols>
  <sheetData>
    <row r="3" spans="2:12" x14ac:dyDescent="0.2">
      <c r="C3" s="37" t="s">
        <v>59</v>
      </c>
    </row>
    <row r="4" spans="2:12" ht="12.75" thickBot="1" x14ac:dyDescent="0.25">
      <c r="C4" s="37"/>
    </row>
    <row r="5" spans="2:12" s="36" customFormat="1" ht="12.75" thickBot="1" x14ac:dyDescent="0.25">
      <c r="B5" s="34"/>
      <c r="C5" s="38" t="s">
        <v>60</v>
      </c>
      <c r="D5" s="39" t="s">
        <v>61</v>
      </c>
      <c r="E5" s="39" t="s">
        <v>62</v>
      </c>
      <c r="F5" s="39" t="s">
        <v>63</v>
      </c>
      <c r="G5" s="40" t="s">
        <v>64</v>
      </c>
      <c r="H5" s="34"/>
      <c r="I5" s="34"/>
      <c r="K5" s="34"/>
      <c r="L5" s="34"/>
    </row>
    <row r="6" spans="2:12" s="36" customFormat="1" ht="15.75" customHeight="1" thickBot="1" x14ac:dyDescent="0.25">
      <c r="B6" s="34"/>
      <c r="C6" s="158" t="s">
        <v>155</v>
      </c>
      <c r="D6" s="162">
        <v>0.5</v>
      </c>
      <c r="E6" s="163"/>
      <c r="F6" s="365" t="s">
        <v>68</v>
      </c>
      <c r="G6" s="164"/>
      <c r="H6" s="34"/>
      <c r="I6" s="34"/>
      <c r="K6" s="34"/>
      <c r="L6" s="34"/>
    </row>
    <row r="7" spans="2:12" s="36" customFormat="1" ht="25.5" customHeight="1" thickBot="1" x14ac:dyDescent="0.25">
      <c r="B7" s="34"/>
      <c r="C7" s="41" t="s">
        <v>65</v>
      </c>
      <c r="D7" s="42">
        <v>1</v>
      </c>
      <c r="E7" s="43" t="s">
        <v>66</v>
      </c>
      <c r="F7" s="366"/>
      <c r="G7" s="43" t="s">
        <v>69</v>
      </c>
      <c r="H7" s="34"/>
      <c r="I7" s="34"/>
      <c r="K7" s="34"/>
      <c r="L7" s="34"/>
    </row>
    <row r="8" spans="2:12" s="36" customFormat="1" ht="24" customHeight="1" x14ac:dyDescent="0.2">
      <c r="B8" s="34"/>
      <c r="C8" s="45" t="s">
        <v>144</v>
      </c>
      <c r="D8" s="43">
        <v>2</v>
      </c>
      <c r="E8" s="43" t="s">
        <v>67</v>
      </c>
      <c r="F8" s="46"/>
      <c r="G8" s="47"/>
      <c r="H8" s="34"/>
      <c r="I8" s="34"/>
      <c r="K8" s="34"/>
      <c r="L8" s="34"/>
    </row>
    <row r="9" spans="2:12" s="36" customFormat="1" ht="20.45" customHeight="1" thickBot="1" x14ac:dyDescent="0.25">
      <c r="B9" s="34"/>
      <c r="C9" s="45" t="s">
        <v>157</v>
      </c>
      <c r="D9" s="134">
        <v>2</v>
      </c>
      <c r="E9" s="49"/>
      <c r="F9" s="46"/>
      <c r="G9" s="360" t="s">
        <v>70</v>
      </c>
      <c r="H9" s="34"/>
      <c r="I9" s="34"/>
      <c r="K9" s="34"/>
      <c r="L9" s="34"/>
    </row>
    <row r="10" spans="2:12" s="36" customFormat="1" ht="12.75" thickBot="1" x14ac:dyDescent="0.25">
      <c r="B10" s="34"/>
      <c r="C10" s="41" t="s">
        <v>71</v>
      </c>
      <c r="D10" s="177">
        <v>2</v>
      </c>
      <c r="E10" s="133"/>
      <c r="F10" s="46"/>
      <c r="G10" s="360"/>
      <c r="H10" s="34"/>
      <c r="I10" s="34"/>
      <c r="K10" s="34"/>
      <c r="L10" s="34"/>
    </row>
    <row r="11" spans="2:12" s="36" customFormat="1" ht="12.75" thickBot="1" x14ac:dyDescent="0.25">
      <c r="B11" s="34"/>
      <c r="C11" s="41"/>
      <c r="D11" s="134"/>
      <c r="E11" s="50"/>
      <c r="F11" s="51"/>
      <c r="G11" s="361"/>
      <c r="H11" s="34"/>
      <c r="I11" s="34"/>
      <c r="K11" s="34"/>
      <c r="L11" s="34"/>
    </row>
    <row r="12" spans="2:12" s="36" customFormat="1" ht="36.75" thickBot="1" x14ac:dyDescent="0.25">
      <c r="B12" s="34"/>
      <c r="C12" s="41" t="s">
        <v>73</v>
      </c>
      <c r="D12" s="52" t="s">
        <v>74</v>
      </c>
      <c r="E12" s="52" t="s">
        <v>75</v>
      </c>
      <c r="F12" s="52" t="s">
        <v>76</v>
      </c>
      <c r="G12" s="53"/>
      <c r="H12" s="34"/>
      <c r="I12" s="34"/>
      <c r="K12" s="34"/>
      <c r="L12" s="34"/>
    </row>
    <row r="13" spans="2:12" s="36" customFormat="1" x14ac:dyDescent="0.2">
      <c r="B13" s="34"/>
      <c r="C13" s="121"/>
      <c r="D13" s="122"/>
      <c r="E13" s="122"/>
      <c r="F13" s="122"/>
      <c r="G13" s="123"/>
      <c r="H13" s="34"/>
      <c r="I13" s="34"/>
      <c r="K13" s="34"/>
      <c r="L13" s="34"/>
    </row>
    <row r="14" spans="2:12" s="36" customFormat="1" x14ac:dyDescent="0.2">
      <c r="B14" s="34"/>
      <c r="C14" s="37" t="s">
        <v>125</v>
      </c>
      <c r="D14" s="34"/>
      <c r="F14" s="34"/>
      <c r="G14" s="123"/>
      <c r="H14" s="34"/>
      <c r="I14" s="34"/>
      <c r="K14" s="34"/>
      <c r="L14" s="34"/>
    </row>
    <row r="15" spans="2:12" s="36" customFormat="1" ht="12.75" thickBot="1" x14ac:dyDescent="0.25">
      <c r="B15" s="34"/>
      <c r="C15" s="34"/>
      <c r="D15" s="34"/>
      <c r="F15" s="34"/>
      <c r="G15" s="123"/>
      <c r="H15" s="34"/>
      <c r="I15" s="34"/>
      <c r="K15" s="34"/>
      <c r="L15" s="34"/>
    </row>
    <row r="16" spans="2:12" s="36" customFormat="1" ht="12.75" thickBot="1" x14ac:dyDescent="0.25">
      <c r="B16" s="34"/>
      <c r="C16" s="127" t="s">
        <v>77</v>
      </c>
      <c r="D16" s="86">
        <v>1000</v>
      </c>
      <c r="F16" s="34"/>
      <c r="G16" s="123"/>
      <c r="H16" s="34"/>
      <c r="K16" s="34"/>
      <c r="L16" s="34"/>
    </row>
    <row r="17" spans="2:12" s="36" customFormat="1" ht="12.75" thickBot="1" x14ac:dyDescent="0.25">
      <c r="B17" s="34"/>
      <c r="C17" s="34" t="s">
        <v>78</v>
      </c>
      <c r="D17" s="34" t="s">
        <v>127</v>
      </c>
      <c r="E17" s="34" t="s">
        <v>79</v>
      </c>
      <c r="F17" s="124" t="s">
        <v>118</v>
      </c>
      <c r="G17" s="34" t="s">
        <v>119</v>
      </c>
      <c r="I17" s="34"/>
      <c r="K17" s="34"/>
      <c r="L17" s="34"/>
    </row>
    <row r="18" spans="2:12" s="36" customFormat="1" ht="12.75" thickBot="1" x14ac:dyDescent="0.25">
      <c r="B18" s="34"/>
      <c r="C18" s="155" t="s">
        <v>155</v>
      </c>
      <c r="D18" s="157">
        <v>0.1</v>
      </c>
      <c r="E18" s="87">
        <f>$D$16*D18</f>
        <v>100</v>
      </c>
      <c r="F18" s="125">
        <f>E18*D6</f>
        <v>50</v>
      </c>
      <c r="G18" s="120">
        <f>E18*1</f>
        <v>100</v>
      </c>
      <c r="I18" s="34"/>
      <c r="K18" s="34"/>
      <c r="L18" s="34"/>
    </row>
    <row r="19" spans="2:12" ht="12.75" thickBot="1" x14ac:dyDescent="0.25">
      <c r="C19" s="150" t="s">
        <v>65</v>
      </c>
      <c r="D19" s="151">
        <v>0.1</v>
      </c>
      <c r="E19" s="152">
        <f>$D$16*D19</f>
        <v>100</v>
      </c>
      <c r="F19" s="153">
        <f>E19*D7</f>
        <v>100</v>
      </c>
      <c r="G19" s="154">
        <f>E19*1</f>
        <v>100</v>
      </c>
      <c r="H19" s="36"/>
    </row>
    <row r="20" spans="2:12" ht="12.75" thickBot="1" x14ac:dyDescent="0.25">
      <c r="C20" s="128" t="s">
        <v>158</v>
      </c>
      <c r="D20" s="136">
        <v>0.25</v>
      </c>
      <c r="E20" s="87">
        <f>$D$16*D20</f>
        <v>250</v>
      </c>
      <c r="F20" s="125">
        <f>E20*D8</f>
        <v>500</v>
      </c>
      <c r="G20" s="120">
        <f>E20*2</f>
        <v>500</v>
      </c>
      <c r="H20" s="36"/>
    </row>
    <row r="21" spans="2:12" ht="12.75" thickBot="1" x14ac:dyDescent="0.25">
      <c r="C21" s="128" t="s">
        <v>157</v>
      </c>
      <c r="D21" s="136">
        <v>0.3</v>
      </c>
      <c r="E21" s="87">
        <f>$D$16*D21</f>
        <v>300</v>
      </c>
      <c r="F21" s="125">
        <f>E21*D9</f>
        <v>600</v>
      </c>
      <c r="G21" s="120">
        <f>E21*3</f>
        <v>900</v>
      </c>
      <c r="H21" s="36"/>
    </row>
    <row r="22" spans="2:12" ht="12.75" thickBot="1" x14ac:dyDescent="0.25">
      <c r="C22" s="128" t="s">
        <v>71</v>
      </c>
      <c r="D22" s="136">
        <v>0.25</v>
      </c>
      <c r="E22" s="87">
        <f>$D$16*D22</f>
        <v>250</v>
      </c>
      <c r="F22" s="125">
        <f>E22*D10</f>
        <v>500</v>
      </c>
      <c r="G22" s="120">
        <f>E22*4</f>
        <v>1000</v>
      </c>
      <c r="H22" s="36"/>
    </row>
    <row r="23" spans="2:12" ht="12.75" thickBot="1" x14ac:dyDescent="0.25">
      <c r="C23" s="128" t="s">
        <v>3</v>
      </c>
      <c r="D23" s="141">
        <f>SUM(D18:D22)</f>
        <v>1</v>
      </c>
      <c r="E23" s="88">
        <f>SUM(E18:E22)</f>
        <v>1000</v>
      </c>
      <c r="F23" s="88">
        <f>SUM(F18:F22)</f>
        <v>1750</v>
      </c>
      <c r="G23" s="88">
        <f>SUM(G18:G22)</f>
        <v>2600</v>
      </c>
      <c r="H23" s="36"/>
    </row>
    <row r="24" spans="2:12" x14ac:dyDescent="0.2">
      <c r="B24" s="121"/>
      <c r="C24" s="122"/>
      <c r="D24" s="122"/>
      <c r="E24" s="122"/>
      <c r="F24" s="123"/>
      <c r="H24" s="36"/>
    </row>
    <row r="25" spans="2:12" ht="13.15" customHeight="1" thickBot="1" x14ac:dyDescent="0.25">
      <c r="C25" s="34"/>
    </row>
    <row r="26" spans="2:12" ht="39.6" customHeight="1" thickBot="1" x14ac:dyDescent="0.25">
      <c r="D26" s="23" t="s">
        <v>23</v>
      </c>
      <c r="E26" s="6" t="s">
        <v>24</v>
      </c>
      <c r="F26" s="24" t="s">
        <v>25</v>
      </c>
      <c r="G26" s="25" t="s">
        <v>26</v>
      </c>
      <c r="H26" s="92" t="s">
        <v>27</v>
      </c>
      <c r="I26" s="27" t="s">
        <v>28</v>
      </c>
    </row>
    <row r="27" spans="2:12" ht="24.75" thickBot="1" x14ac:dyDescent="0.25">
      <c r="C27" s="5" t="s">
        <v>121</v>
      </c>
      <c r="D27" s="54" t="s">
        <v>98</v>
      </c>
      <c r="E27" s="1" t="s">
        <v>97</v>
      </c>
      <c r="F27" s="55" t="s">
        <v>96</v>
      </c>
      <c r="G27" s="56" t="s">
        <v>95</v>
      </c>
      <c r="H27" s="91" t="s">
        <v>94</v>
      </c>
      <c r="I27" s="57" t="s">
        <v>93</v>
      </c>
      <c r="J27" s="36" t="s">
        <v>108</v>
      </c>
    </row>
    <row r="28" spans="2:12" ht="48.75" thickBot="1" x14ac:dyDescent="0.25">
      <c r="C28" s="7" t="s">
        <v>11</v>
      </c>
      <c r="D28" s="58" t="s">
        <v>99</v>
      </c>
      <c r="E28" s="59" t="s">
        <v>41</v>
      </c>
      <c r="F28" s="60" t="s">
        <v>42</v>
      </c>
      <c r="G28" s="61" t="s">
        <v>43</v>
      </c>
      <c r="H28" s="93" t="s">
        <v>44</v>
      </c>
      <c r="I28" s="62" t="s">
        <v>45</v>
      </c>
      <c r="J28" s="36" t="s">
        <v>13</v>
      </c>
      <c r="K28" s="36"/>
    </row>
    <row r="29" spans="2:12" ht="36.75" thickBot="1" x14ac:dyDescent="0.25">
      <c r="C29" s="8" t="s">
        <v>0</v>
      </c>
      <c r="D29" s="63" t="s">
        <v>105</v>
      </c>
      <c r="E29" s="64" t="s">
        <v>102</v>
      </c>
      <c r="F29" s="65" t="s">
        <v>103</v>
      </c>
      <c r="G29" s="66" t="s">
        <v>104</v>
      </c>
      <c r="H29" s="94" t="s">
        <v>101</v>
      </c>
      <c r="I29" s="67" t="s">
        <v>100</v>
      </c>
      <c r="J29" s="36" t="s">
        <v>109</v>
      </c>
    </row>
    <row r="30" spans="2:12" ht="36.75" thickBot="1" x14ac:dyDescent="0.25">
      <c r="C30" s="8" t="s">
        <v>30</v>
      </c>
      <c r="D30" s="68" t="s">
        <v>113</v>
      </c>
      <c r="E30" s="64" t="s">
        <v>112</v>
      </c>
      <c r="F30" s="65" t="s">
        <v>110</v>
      </c>
      <c r="G30" s="66" t="s">
        <v>111</v>
      </c>
      <c r="H30" s="94" t="s">
        <v>106</v>
      </c>
      <c r="I30" s="67" t="s">
        <v>107</v>
      </c>
      <c r="J30" s="36" t="s">
        <v>47</v>
      </c>
    </row>
    <row r="31" spans="2:12" ht="96.75" thickBot="1" x14ac:dyDescent="0.25">
      <c r="C31" s="5" t="s">
        <v>46</v>
      </c>
      <c r="D31" s="70" t="s">
        <v>48</v>
      </c>
      <c r="E31" s="71" t="s">
        <v>49</v>
      </c>
      <c r="F31" s="55" t="s">
        <v>16</v>
      </c>
      <c r="G31" s="56" t="s">
        <v>17</v>
      </c>
      <c r="H31" s="91" t="s">
        <v>40</v>
      </c>
      <c r="I31" s="57" t="s">
        <v>50</v>
      </c>
      <c r="J31" s="69"/>
    </row>
    <row r="32" spans="2:12" ht="198.95" customHeight="1" thickBot="1" x14ac:dyDescent="0.25">
      <c r="C32" s="9" t="s">
        <v>124</v>
      </c>
      <c r="D32" s="72" t="s">
        <v>19</v>
      </c>
      <c r="E32" s="73" t="s">
        <v>51</v>
      </c>
      <c r="F32" s="74" t="s">
        <v>52</v>
      </c>
      <c r="G32" s="75" t="s">
        <v>20</v>
      </c>
      <c r="H32" s="95" t="s">
        <v>21</v>
      </c>
      <c r="I32" s="76" t="s">
        <v>22</v>
      </c>
      <c r="J32" s="36" t="s">
        <v>14</v>
      </c>
    </row>
    <row r="33" spans="3:12" ht="60.75" thickBot="1" x14ac:dyDescent="0.25">
      <c r="C33" s="5" t="s">
        <v>2</v>
      </c>
      <c r="D33" s="77" t="s">
        <v>18</v>
      </c>
      <c r="E33" s="1" t="s">
        <v>57</v>
      </c>
      <c r="F33" s="55" t="s">
        <v>58</v>
      </c>
      <c r="G33" s="56" t="s">
        <v>56</v>
      </c>
      <c r="H33" s="91" t="s">
        <v>55</v>
      </c>
      <c r="I33" s="57" t="s">
        <v>53</v>
      </c>
      <c r="J33" s="36" t="s">
        <v>54</v>
      </c>
    </row>
    <row r="34" spans="3:12" ht="22.9" customHeight="1" x14ac:dyDescent="0.2"/>
    <row r="35" spans="3:12" x14ac:dyDescent="0.2">
      <c r="C35" s="34"/>
      <c r="D35" s="11">
        <v>1</v>
      </c>
      <c r="E35" s="12">
        <v>2</v>
      </c>
      <c r="F35" s="13">
        <v>3</v>
      </c>
      <c r="G35" s="14">
        <v>4</v>
      </c>
      <c r="H35" s="15">
        <v>5</v>
      </c>
      <c r="I35" s="16">
        <v>6</v>
      </c>
    </row>
    <row r="36" spans="3:12" s="36" customFormat="1" ht="27.6" customHeight="1" x14ac:dyDescent="0.2">
      <c r="C36" s="129" t="s">
        <v>121</v>
      </c>
      <c r="D36" s="17"/>
      <c r="E36" s="18"/>
      <c r="F36" s="19"/>
      <c r="G36" s="20"/>
      <c r="H36" s="21"/>
      <c r="I36" s="22" t="s">
        <v>9</v>
      </c>
      <c r="K36" s="34"/>
      <c r="L36" s="34"/>
    </row>
    <row r="37" spans="3:12" s="36" customFormat="1" ht="27.6" customHeight="1" x14ac:dyDescent="0.2">
      <c r="C37" s="129" t="s">
        <v>11</v>
      </c>
      <c r="D37" s="17"/>
      <c r="E37" s="18"/>
      <c r="F37" s="19"/>
      <c r="G37" s="20"/>
      <c r="H37" s="21"/>
      <c r="I37" s="22" t="s">
        <v>9</v>
      </c>
      <c r="K37" s="34"/>
      <c r="L37" s="34"/>
    </row>
    <row r="38" spans="3:12" s="36" customFormat="1" ht="27.6" customHeight="1" x14ac:dyDescent="0.2">
      <c r="C38" s="129" t="s">
        <v>0</v>
      </c>
      <c r="D38" s="17"/>
      <c r="E38" s="18"/>
      <c r="F38" s="19"/>
      <c r="G38" s="20"/>
      <c r="H38" s="21"/>
      <c r="I38" s="22" t="s">
        <v>9</v>
      </c>
      <c r="J38" s="69"/>
      <c r="K38" s="34"/>
      <c r="L38" s="34"/>
    </row>
    <row r="39" spans="3:12" s="36" customFormat="1" ht="27.6" hidden="1" customHeight="1" x14ac:dyDescent="0.2">
      <c r="C39" s="130" t="s">
        <v>10</v>
      </c>
      <c r="D39" s="78"/>
      <c r="E39" s="79"/>
      <c r="F39" s="78"/>
      <c r="G39" s="78"/>
      <c r="H39" s="78"/>
      <c r="I39" s="80"/>
      <c r="J39" s="69"/>
      <c r="K39" s="34"/>
      <c r="L39" s="34"/>
    </row>
    <row r="40" spans="3:12" s="36" customFormat="1" ht="27.6" customHeight="1" x14ac:dyDescent="0.2">
      <c r="C40" s="129" t="s">
        <v>29</v>
      </c>
      <c r="D40" s="17"/>
      <c r="E40" s="18"/>
      <c r="F40" s="19"/>
      <c r="G40" s="20"/>
      <c r="H40" s="21"/>
      <c r="I40" s="22" t="s">
        <v>9</v>
      </c>
      <c r="J40" s="69"/>
      <c r="K40" s="34"/>
      <c r="L40" s="34"/>
    </row>
    <row r="41" spans="3:12" s="36" customFormat="1" ht="27.6" hidden="1" customHeight="1" x14ac:dyDescent="0.2">
      <c r="C41" s="130" t="s">
        <v>12</v>
      </c>
      <c r="D41" s="78"/>
      <c r="E41" s="79"/>
      <c r="F41" s="78"/>
      <c r="G41" s="78"/>
      <c r="H41" s="78"/>
      <c r="I41" s="80"/>
      <c r="J41" s="69"/>
      <c r="K41" s="34"/>
      <c r="L41" s="34"/>
    </row>
    <row r="42" spans="3:12" s="36" customFormat="1" ht="27.6" customHeight="1" x14ac:dyDescent="0.2">
      <c r="C42" s="129" t="s">
        <v>46</v>
      </c>
      <c r="D42" s="17"/>
      <c r="E42" s="18"/>
      <c r="F42" s="19"/>
      <c r="G42" s="20"/>
      <c r="H42" s="21"/>
      <c r="I42" s="22" t="s">
        <v>9</v>
      </c>
      <c r="J42" s="69"/>
      <c r="K42" s="34"/>
      <c r="L42" s="34"/>
    </row>
    <row r="43" spans="3:12" s="36" customFormat="1" ht="27.6" customHeight="1" x14ac:dyDescent="0.2">
      <c r="C43" s="129" t="s">
        <v>1</v>
      </c>
      <c r="D43" s="17"/>
      <c r="E43" s="18"/>
      <c r="F43" s="19"/>
      <c r="G43" s="20"/>
      <c r="H43" s="21"/>
      <c r="I43" s="22" t="s">
        <v>9</v>
      </c>
      <c r="J43" s="69"/>
      <c r="K43" s="34"/>
      <c r="L43" s="34"/>
    </row>
    <row r="44" spans="3:12" s="36" customFormat="1" ht="27.6" customHeight="1" x14ac:dyDescent="0.2">
      <c r="C44" s="129" t="s">
        <v>2</v>
      </c>
      <c r="D44" s="17"/>
      <c r="E44" s="18"/>
      <c r="F44" s="19"/>
      <c r="G44" s="20"/>
      <c r="H44" s="21"/>
      <c r="I44" s="22" t="s">
        <v>9</v>
      </c>
      <c r="J44" s="69"/>
      <c r="K44" s="34"/>
      <c r="L44" s="34"/>
    </row>
    <row r="45" spans="3:12" s="36" customFormat="1" ht="9" customHeight="1" thickBot="1" x14ac:dyDescent="0.25">
      <c r="C45" s="81"/>
      <c r="D45" s="10"/>
      <c r="E45" s="2"/>
      <c r="F45" s="81"/>
      <c r="G45" s="81"/>
      <c r="H45" s="81"/>
      <c r="I45" s="2"/>
      <c r="K45" s="34"/>
      <c r="L45" s="34"/>
    </row>
    <row r="46" spans="3:12" s="36" customFormat="1" ht="20.45" customHeight="1" x14ac:dyDescent="0.2">
      <c r="C46" s="28" t="s">
        <v>7</v>
      </c>
      <c r="D46" s="31">
        <f t="shared" ref="D46:I46" si="0">COUNTIF(D36:D44, "x")</f>
        <v>0</v>
      </c>
      <c r="E46" s="31">
        <f t="shared" si="0"/>
        <v>0</v>
      </c>
      <c r="F46" s="31">
        <f t="shared" si="0"/>
        <v>0</v>
      </c>
      <c r="G46" s="31">
        <f t="shared" si="0"/>
        <v>0</v>
      </c>
      <c r="H46" s="31">
        <f t="shared" si="0"/>
        <v>0</v>
      </c>
      <c r="I46" s="32">
        <f t="shared" si="0"/>
        <v>7</v>
      </c>
      <c r="K46" s="34"/>
      <c r="L46" s="34"/>
    </row>
    <row r="47" spans="3:12" s="36" customFormat="1" ht="20.45" customHeight="1" x14ac:dyDescent="0.2">
      <c r="C47" s="29" t="s">
        <v>8</v>
      </c>
      <c r="D47" s="82">
        <f t="shared" ref="D47:I47" si="1">D35*D46</f>
        <v>0</v>
      </c>
      <c r="E47" s="82">
        <f t="shared" si="1"/>
        <v>0</v>
      </c>
      <c r="F47" s="82">
        <f t="shared" si="1"/>
        <v>0</v>
      </c>
      <c r="G47" s="82">
        <f t="shared" si="1"/>
        <v>0</v>
      </c>
      <c r="H47" s="82">
        <f t="shared" si="1"/>
        <v>0</v>
      </c>
      <c r="I47" s="83">
        <f t="shared" si="1"/>
        <v>42</v>
      </c>
      <c r="K47" s="34"/>
      <c r="L47" s="34"/>
    </row>
    <row r="48" spans="3:12" s="36" customFormat="1" ht="20.45" customHeight="1" thickBot="1" x14ac:dyDescent="0.25">
      <c r="C48" s="30" t="s">
        <v>3</v>
      </c>
      <c r="D48" s="369">
        <f>IF(SUM(D46:I46)=7, SUM(D47:I47), "Incomplete - please fill in one box per row")</f>
        <v>42</v>
      </c>
      <c r="E48" s="369"/>
      <c r="F48" s="369"/>
      <c r="G48" s="369"/>
      <c r="H48" s="369"/>
      <c r="I48" s="370"/>
      <c r="K48" s="34"/>
      <c r="L48" s="34"/>
    </row>
    <row r="49" spans="3:12" s="36" customFormat="1" ht="9" customHeight="1" thickBot="1" x14ac:dyDescent="0.25">
      <c r="C49" s="81"/>
      <c r="D49" s="3"/>
      <c r="E49" s="4"/>
      <c r="F49" s="84"/>
      <c r="G49" s="81"/>
      <c r="H49" s="81"/>
      <c r="I49" s="2"/>
      <c r="K49" s="34"/>
      <c r="L49" s="34"/>
    </row>
    <row r="50" spans="3:12" s="36" customFormat="1" ht="30.6" customHeight="1" x14ac:dyDescent="0.2">
      <c r="C50" s="8" t="s">
        <v>4</v>
      </c>
      <c r="D50" s="96" t="s">
        <v>5</v>
      </c>
      <c r="E50" s="97" t="s">
        <v>6</v>
      </c>
      <c r="F50" s="98" t="s">
        <v>31</v>
      </c>
      <c r="G50" s="25" t="s">
        <v>32</v>
      </c>
      <c r="H50" s="26" t="s">
        <v>33</v>
      </c>
      <c r="I50" s="99" t="s">
        <v>34</v>
      </c>
      <c r="K50" s="34"/>
      <c r="L50" s="34"/>
    </row>
    <row r="51" spans="3:12" s="36" customFormat="1" ht="58.5" customHeight="1" thickBot="1" x14ac:dyDescent="0.25">
      <c r="C51" s="7" t="s">
        <v>167</v>
      </c>
      <c r="D51" s="100" t="s">
        <v>39</v>
      </c>
      <c r="E51" s="101" t="s">
        <v>38</v>
      </c>
      <c r="F51" s="102" t="s">
        <v>37</v>
      </c>
      <c r="G51" s="103" t="s">
        <v>85</v>
      </c>
      <c r="H51" s="104" t="s">
        <v>36</v>
      </c>
      <c r="I51" s="105" t="s">
        <v>35</v>
      </c>
      <c r="K51" s="34"/>
      <c r="L51" s="34"/>
    </row>
    <row r="52" spans="3:12" s="36" customFormat="1" ht="31.5" customHeight="1" thickBot="1" x14ac:dyDescent="0.25">
      <c r="C52" s="117"/>
      <c r="D52" s="371" t="s">
        <v>116</v>
      </c>
      <c r="E52" s="372"/>
      <c r="F52" s="373"/>
      <c r="G52" s="118" t="s">
        <v>115</v>
      </c>
      <c r="H52" s="118" t="s">
        <v>114</v>
      </c>
      <c r="I52" s="119" t="s">
        <v>117</v>
      </c>
      <c r="K52" s="34"/>
      <c r="L52" s="34"/>
    </row>
    <row r="53" spans="3:12" s="36" customFormat="1" ht="9" customHeight="1" x14ac:dyDescent="0.2">
      <c r="C53" s="81"/>
      <c r="D53" s="10"/>
      <c r="E53" s="2"/>
      <c r="F53" s="81"/>
      <c r="G53" s="81"/>
      <c r="H53" s="81"/>
      <c r="I53" s="2"/>
      <c r="K53" s="34"/>
      <c r="L53" s="34"/>
    </row>
    <row r="54" spans="3:12" s="36" customFormat="1" ht="9" customHeight="1" thickBot="1" x14ac:dyDescent="0.25">
      <c r="C54" s="81"/>
      <c r="D54" s="10"/>
      <c r="E54" s="2"/>
      <c r="F54" s="81"/>
      <c r="G54" s="81"/>
      <c r="H54" s="81"/>
      <c r="I54" s="2"/>
      <c r="K54" s="34"/>
      <c r="L54" s="34"/>
    </row>
    <row r="55" spans="3:12" ht="16.899999999999999" customHeight="1" thickBot="1" x14ac:dyDescent="0.35">
      <c r="D55" s="301" t="s">
        <v>90</v>
      </c>
      <c r="E55" s="302"/>
      <c r="F55" s="302"/>
      <c r="G55" s="302"/>
      <c r="H55" s="302"/>
      <c r="I55" s="303"/>
    </row>
    <row r="56" spans="3:12" ht="68.45" customHeight="1" thickBot="1" x14ac:dyDescent="0.25">
      <c r="C56" s="89" t="s">
        <v>80</v>
      </c>
      <c r="D56" s="100" t="s">
        <v>84</v>
      </c>
      <c r="E56" s="101" t="s">
        <v>84</v>
      </c>
      <c r="F56" s="102" t="s">
        <v>84</v>
      </c>
      <c r="G56" s="107" t="s">
        <v>150</v>
      </c>
      <c r="H56" s="108" t="s">
        <v>151</v>
      </c>
      <c r="I56" s="109" t="s">
        <v>81</v>
      </c>
      <c r="J56" s="36" t="s">
        <v>88</v>
      </c>
    </row>
    <row r="57" spans="3:12" ht="19.5" hidden="1" customHeight="1" thickBot="1" x14ac:dyDescent="0.25">
      <c r="C57" s="89"/>
      <c r="D57" s="106"/>
      <c r="E57" s="101"/>
      <c r="F57" s="102"/>
      <c r="G57" s="107">
        <v>0.8</v>
      </c>
      <c r="H57" s="108">
        <v>0.65</v>
      </c>
      <c r="I57" s="109">
        <v>0.5</v>
      </c>
    </row>
    <row r="58" spans="3:12" ht="19.5" customHeight="1" thickBot="1" x14ac:dyDescent="0.3">
      <c r="C58"/>
      <c r="D58"/>
      <c r="E58"/>
      <c r="G58"/>
      <c r="H58"/>
      <c r="I58"/>
    </row>
    <row r="59" spans="3:12" ht="19.5" customHeight="1" thickBot="1" x14ac:dyDescent="0.35">
      <c r="C59"/>
      <c r="D59" s="362" t="s">
        <v>89</v>
      </c>
      <c r="E59" s="363"/>
      <c r="F59" s="363"/>
      <c r="G59" s="363"/>
      <c r="H59" s="363"/>
      <c r="I59" s="364"/>
    </row>
    <row r="60" spans="3:12" ht="32.1" customHeight="1" thickBot="1" x14ac:dyDescent="0.3">
      <c r="C60" s="89" t="s">
        <v>91</v>
      </c>
      <c r="D60" s="115"/>
      <c r="E60" s="115"/>
      <c r="F60" s="115"/>
      <c r="G60" s="113">
        <f>$F$23*G57</f>
        <v>1400</v>
      </c>
      <c r="H60" s="113">
        <f>$F$23*H57</f>
        <v>1137.5</v>
      </c>
      <c r="I60" s="113">
        <f>$F$23*I57</f>
        <v>875</v>
      </c>
    </row>
    <row r="61" spans="3:12" ht="32.1" hidden="1" customHeight="1" thickBot="1" x14ac:dyDescent="0.3">
      <c r="C61" s="316" t="s">
        <v>82</v>
      </c>
      <c r="D61" s="116"/>
      <c r="E61" s="116" t="s">
        <v>123</v>
      </c>
      <c r="F61" s="116"/>
      <c r="G61" s="110">
        <v>0.4</v>
      </c>
      <c r="H61" s="110">
        <v>0.55000000000000004</v>
      </c>
      <c r="I61" s="110">
        <v>0.7</v>
      </c>
    </row>
    <row r="62" spans="3:12" ht="33.950000000000003" customHeight="1" thickBot="1" x14ac:dyDescent="0.3">
      <c r="C62" s="317"/>
      <c r="D62" s="116"/>
      <c r="E62" s="116"/>
      <c r="F62" s="116"/>
      <c r="G62" s="111">
        <f>$D$16*G61</f>
        <v>400</v>
      </c>
      <c r="H62" s="111">
        <f>$D$16*H61</f>
        <v>550</v>
      </c>
      <c r="I62" s="111">
        <f>$D$16*I61</f>
        <v>700</v>
      </c>
    </row>
    <row r="63" spans="3:12" ht="33.950000000000003" customHeight="1" thickBot="1" x14ac:dyDescent="0.3">
      <c r="C63" s="112" t="s">
        <v>86</v>
      </c>
      <c r="D63" s="116"/>
      <c r="E63" s="116"/>
      <c r="F63" s="116"/>
      <c r="G63" s="111">
        <f>G60-G62</f>
        <v>1000</v>
      </c>
      <c r="H63" s="111">
        <f>H60-H62</f>
        <v>587.5</v>
      </c>
      <c r="I63" s="111">
        <f>I60-I62</f>
        <v>175</v>
      </c>
    </row>
    <row r="64" spans="3:12" ht="21.95" hidden="1" customHeight="1" thickBot="1" x14ac:dyDescent="0.25">
      <c r="C64" s="313" t="s">
        <v>87</v>
      </c>
      <c r="D64" s="115"/>
      <c r="E64" s="115"/>
      <c r="F64" s="115"/>
      <c r="G64" s="85">
        <v>0.02</v>
      </c>
      <c r="H64" s="85">
        <v>0.02</v>
      </c>
      <c r="I64" s="85">
        <v>0.02</v>
      </c>
    </row>
    <row r="65" spans="2:12" ht="27.6" customHeight="1" thickBot="1" x14ac:dyDescent="0.25">
      <c r="C65" s="314"/>
      <c r="D65" s="115"/>
      <c r="E65" s="115"/>
      <c r="F65" s="115"/>
      <c r="G65" s="90">
        <f>D16*G64</f>
        <v>20</v>
      </c>
      <c r="H65" s="90">
        <f>D16*H64</f>
        <v>20</v>
      </c>
      <c r="I65" s="90">
        <f>D16*I64</f>
        <v>20</v>
      </c>
    </row>
    <row r="66" spans="2:12" ht="27.6" customHeight="1" thickBot="1" x14ac:dyDescent="0.25">
      <c r="C66" s="89" t="s">
        <v>92</v>
      </c>
      <c r="D66" s="115"/>
      <c r="E66" s="115"/>
      <c r="F66" s="115"/>
      <c r="G66" s="114">
        <f>G60+G65</f>
        <v>1420</v>
      </c>
      <c r="H66" s="114">
        <f>H60+H65</f>
        <v>1157.5</v>
      </c>
      <c r="I66" s="114">
        <f>I60+I65</f>
        <v>895</v>
      </c>
    </row>
    <row r="67" spans="2:12" ht="24.6" customHeight="1" x14ac:dyDescent="0.2">
      <c r="D67" s="368" t="s">
        <v>120</v>
      </c>
      <c r="E67" s="368"/>
      <c r="F67" s="368"/>
      <c r="G67" s="368"/>
      <c r="H67" s="368"/>
      <c r="I67" s="368"/>
    </row>
    <row r="68" spans="2:12" s="36" customFormat="1" ht="27.95" customHeight="1" x14ac:dyDescent="0.2">
      <c r="B68" s="34"/>
      <c r="C68" s="34"/>
      <c r="D68" s="367" t="s">
        <v>83</v>
      </c>
      <c r="E68" s="367"/>
      <c r="F68" s="367"/>
      <c r="G68" s="367"/>
      <c r="H68" s="367"/>
      <c r="I68" s="367"/>
      <c r="K68" s="34"/>
      <c r="L68" s="34"/>
    </row>
    <row r="84" spans="3:3" x14ac:dyDescent="0.2">
      <c r="C84" s="33"/>
    </row>
    <row r="85" spans="3:3" x14ac:dyDescent="0.2">
      <c r="C85" s="33"/>
    </row>
    <row r="96" spans="3:3" x14ac:dyDescent="0.2">
      <c r="C96" s="33"/>
    </row>
  </sheetData>
  <mergeCells count="10">
    <mergeCell ref="C64:C65"/>
    <mergeCell ref="D67:I67"/>
    <mergeCell ref="D68:I68"/>
    <mergeCell ref="F6:F7"/>
    <mergeCell ref="G9:G11"/>
    <mergeCell ref="D48:I48"/>
    <mergeCell ref="D52:F52"/>
    <mergeCell ref="D55:I55"/>
    <mergeCell ref="D59:I59"/>
    <mergeCell ref="C61:C6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D2505F-7641-4085-AA81-E26B9365BC0C}">
  <dimension ref="A2:S139"/>
  <sheetViews>
    <sheetView topLeftCell="E1" workbookViewId="0">
      <selection activeCell="H8" sqref="H8"/>
    </sheetView>
  </sheetViews>
  <sheetFormatPr defaultColWidth="9.140625" defaultRowHeight="12" x14ac:dyDescent="0.2"/>
  <cols>
    <col min="1" max="1" width="9.140625" style="34"/>
    <col min="2" max="2" width="19.85546875" style="34" customWidth="1"/>
    <col min="3" max="6" width="30.42578125" style="34" customWidth="1"/>
    <col min="7" max="8" width="9.140625" style="34"/>
    <col min="9" max="9" width="14.28515625" style="34" customWidth="1"/>
    <col min="10" max="10" width="11.28515625" style="34" customWidth="1"/>
    <col min="11" max="13" width="16" style="34" customWidth="1"/>
    <col min="14" max="14" width="17" style="34" customWidth="1"/>
    <col min="15" max="18" width="16" style="34" customWidth="1"/>
    <col min="19" max="16384" width="9.140625" style="34"/>
  </cols>
  <sheetData>
    <row r="2" spans="2:19" x14ac:dyDescent="0.2">
      <c r="B2" s="37" t="s">
        <v>59</v>
      </c>
    </row>
    <row r="3" spans="2:19" ht="12.75" thickBot="1" x14ac:dyDescent="0.25">
      <c r="B3" s="37"/>
    </row>
    <row r="4" spans="2:19" ht="15" customHeight="1" thickBot="1" x14ac:dyDescent="0.3">
      <c r="B4" s="38" t="s">
        <v>60</v>
      </c>
      <c r="C4" s="39" t="s">
        <v>61</v>
      </c>
      <c r="D4" s="39" t="s">
        <v>62</v>
      </c>
      <c r="E4" s="39" t="s">
        <v>63</v>
      </c>
      <c r="F4" s="40" t="s">
        <v>64</v>
      </c>
      <c r="I4" s="384" t="s">
        <v>133</v>
      </c>
      <c r="J4" s="382" t="s">
        <v>130</v>
      </c>
      <c r="K4" s="386" t="s">
        <v>131</v>
      </c>
      <c r="L4" s="387"/>
      <c r="M4" s="387"/>
      <c r="N4" s="387"/>
      <c r="O4" s="387"/>
      <c r="P4" s="387"/>
      <c r="Q4" s="387"/>
      <c r="R4" s="388"/>
      <c r="S4" s="135"/>
    </row>
    <row r="5" spans="2:19" ht="43.5" thickBot="1" x14ac:dyDescent="0.3">
      <c r="B5" s="158" t="s">
        <v>155</v>
      </c>
      <c r="C5" s="162">
        <v>1</v>
      </c>
      <c r="D5" s="163"/>
      <c r="E5" s="365" t="s">
        <v>68</v>
      </c>
      <c r="F5" s="164"/>
      <c r="I5" s="385"/>
      <c r="J5" s="383"/>
      <c r="K5" s="149" t="s">
        <v>164</v>
      </c>
      <c r="L5" s="149" t="s">
        <v>162</v>
      </c>
      <c r="M5" s="149" t="s">
        <v>163</v>
      </c>
      <c r="N5" s="149" t="s">
        <v>165</v>
      </c>
      <c r="O5" s="149" t="s">
        <v>145</v>
      </c>
      <c r="P5" s="149" t="s">
        <v>146</v>
      </c>
      <c r="Q5" s="149" t="s">
        <v>136</v>
      </c>
      <c r="R5" s="149" t="s">
        <v>132</v>
      </c>
      <c r="S5" s="135"/>
    </row>
    <row r="6" spans="2:19" ht="24" customHeight="1" thickBot="1" x14ac:dyDescent="0.3">
      <c r="B6" s="41" t="s">
        <v>65</v>
      </c>
      <c r="C6" s="42">
        <v>1</v>
      </c>
      <c r="D6" s="43" t="s">
        <v>66</v>
      </c>
      <c r="E6" s="366"/>
      <c r="F6" s="43" t="s">
        <v>69</v>
      </c>
      <c r="I6" s="182" t="s">
        <v>156</v>
      </c>
      <c r="J6" s="180">
        <f>D15</f>
        <v>100</v>
      </c>
      <c r="K6" s="180">
        <f>E66</f>
        <v>100</v>
      </c>
      <c r="L6" s="180">
        <f>E41</f>
        <v>0</v>
      </c>
      <c r="M6" s="180">
        <f>E88</f>
        <v>50</v>
      </c>
      <c r="N6" s="180">
        <f>E15</f>
        <v>100</v>
      </c>
      <c r="O6" s="180">
        <f>E111</f>
        <v>0</v>
      </c>
      <c r="P6" s="180">
        <f>E134</f>
        <v>50</v>
      </c>
      <c r="Q6" s="376" t="s">
        <v>135</v>
      </c>
      <c r="R6" s="377"/>
      <c r="S6" s="135"/>
    </row>
    <row r="7" spans="2:19" ht="24" x14ac:dyDescent="0.25">
      <c r="B7" s="45" t="s">
        <v>144</v>
      </c>
      <c r="C7" s="43">
        <v>2</v>
      </c>
      <c r="D7" s="43" t="s">
        <v>67</v>
      </c>
      <c r="E7" s="46"/>
      <c r="F7" s="47"/>
      <c r="I7" s="143">
        <v>1</v>
      </c>
      <c r="J7" s="180">
        <f>D16</f>
        <v>100</v>
      </c>
      <c r="K7" s="180">
        <f>E67</f>
        <v>100</v>
      </c>
      <c r="L7" s="180">
        <f>E42</f>
        <v>100</v>
      </c>
      <c r="M7" s="180">
        <f>E89</f>
        <v>100</v>
      </c>
      <c r="N7" s="180">
        <f>E16</f>
        <v>100</v>
      </c>
      <c r="O7" s="180">
        <f>E112</f>
        <v>0</v>
      </c>
      <c r="P7" s="180">
        <f>E135</f>
        <v>50</v>
      </c>
      <c r="Q7" s="378"/>
      <c r="R7" s="379"/>
      <c r="S7" s="135"/>
    </row>
    <row r="8" spans="2:19" ht="15" thickBot="1" x14ac:dyDescent="0.3">
      <c r="B8" s="45" t="s">
        <v>157</v>
      </c>
      <c r="C8" s="134">
        <v>3</v>
      </c>
      <c r="D8" s="49"/>
      <c r="E8" s="46"/>
      <c r="F8" s="360" t="s">
        <v>70</v>
      </c>
      <c r="I8" s="143">
        <v>2</v>
      </c>
      <c r="J8" s="180">
        <f>D17</f>
        <v>250</v>
      </c>
      <c r="K8" s="180">
        <f>E68</f>
        <v>500</v>
      </c>
      <c r="L8" s="180">
        <f>E43</f>
        <v>250</v>
      </c>
      <c r="M8" s="180">
        <f>E90</f>
        <v>500</v>
      </c>
      <c r="N8" s="180">
        <f>E17</f>
        <v>500</v>
      </c>
      <c r="O8" s="180">
        <f>E113</f>
        <v>0</v>
      </c>
      <c r="P8" s="180">
        <f>E136</f>
        <v>125</v>
      </c>
      <c r="Q8" s="378"/>
      <c r="R8" s="379"/>
      <c r="S8" s="135"/>
    </row>
    <row r="9" spans="2:19" ht="15" customHeight="1" x14ac:dyDescent="0.25">
      <c r="B9" s="48"/>
      <c r="C9" s="132"/>
      <c r="D9" s="133"/>
      <c r="E9" s="46"/>
      <c r="F9" s="360"/>
      <c r="I9" s="145">
        <v>3</v>
      </c>
      <c r="J9" s="180">
        <f>D18</f>
        <v>300</v>
      </c>
      <c r="K9" s="180">
        <f>E69</f>
        <v>600</v>
      </c>
      <c r="L9" s="180">
        <f>E44</f>
        <v>300</v>
      </c>
      <c r="M9" s="180">
        <f>E91</f>
        <v>600</v>
      </c>
      <c r="N9" s="180">
        <f>E18</f>
        <v>900</v>
      </c>
      <c r="O9" s="180">
        <f>E114</f>
        <v>300</v>
      </c>
      <c r="P9" s="180">
        <f>E137</f>
        <v>300</v>
      </c>
      <c r="Q9" s="378"/>
      <c r="R9" s="379"/>
      <c r="S9" s="135"/>
    </row>
    <row r="10" spans="2:19" ht="15.75" customHeight="1" thickBot="1" x14ac:dyDescent="0.3">
      <c r="B10" s="41" t="s">
        <v>71</v>
      </c>
      <c r="C10" s="134" t="s">
        <v>72</v>
      </c>
      <c r="D10" s="50"/>
      <c r="E10" s="51"/>
      <c r="F10" s="361"/>
      <c r="I10" s="143" t="s">
        <v>134</v>
      </c>
      <c r="J10" s="180">
        <f>D19</f>
        <v>250</v>
      </c>
      <c r="K10" s="180">
        <f>E70</f>
        <v>500</v>
      </c>
      <c r="L10" s="180">
        <f>E45</f>
        <v>250</v>
      </c>
      <c r="M10" s="180">
        <f>E92</f>
        <v>500</v>
      </c>
      <c r="N10" s="180">
        <f>E19</f>
        <v>750</v>
      </c>
      <c r="O10" s="180">
        <f>E115</f>
        <v>500</v>
      </c>
      <c r="P10" s="180">
        <f>E138</f>
        <v>500</v>
      </c>
      <c r="Q10" s="380"/>
      <c r="R10" s="381"/>
      <c r="S10" s="135"/>
    </row>
    <row r="11" spans="2:19" ht="36.75" thickBot="1" x14ac:dyDescent="0.3">
      <c r="B11" s="41" t="s">
        <v>73</v>
      </c>
      <c r="C11" s="52" t="s">
        <v>74</v>
      </c>
      <c r="D11" s="52" t="s">
        <v>75</v>
      </c>
      <c r="E11" s="52" t="s">
        <v>76</v>
      </c>
      <c r="F11" s="53"/>
      <c r="I11" s="144" t="s">
        <v>3</v>
      </c>
      <c r="J11" s="142">
        <f t="shared" ref="J11:P11" si="0">SUM(J6:J10)</f>
        <v>1000</v>
      </c>
      <c r="K11" s="142">
        <f t="shared" si="0"/>
        <v>1800</v>
      </c>
      <c r="L11" s="142">
        <f t="shared" si="0"/>
        <v>900</v>
      </c>
      <c r="M11" s="142">
        <f t="shared" si="0"/>
        <v>1750</v>
      </c>
      <c r="N11" s="178">
        <f t="shared" si="0"/>
        <v>2350</v>
      </c>
      <c r="O11" s="178">
        <f t="shared" si="0"/>
        <v>800</v>
      </c>
      <c r="P11" s="178">
        <f t="shared" si="0"/>
        <v>1025</v>
      </c>
      <c r="Q11" s="178">
        <f>LSD!G66</f>
        <v>1420</v>
      </c>
      <c r="R11" s="178">
        <f>'Best GC'!I66</f>
        <v>895</v>
      </c>
      <c r="S11" s="135"/>
    </row>
    <row r="12" spans="2:19" ht="15" thickBot="1" x14ac:dyDescent="0.3">
      <c r="B12" s="121"/>
      <c r="C12" s="122"/>
      <c r="D12" s="122"/>
      <c r="E12" s="122"/>
      <c r="F12" s="123"/>
      <c r="I12" s="135"/>
      <c r="J12" s="135"/>
      <c r="K12" s="135"/>
      <c r="L12" s="135"/>
      <c r="M12" s="135"/>
      <c r="N12" s="179" t="s">
        <v>138</v>
      </c>
      <c r="O12" s="176">
        <f>O9+O10</f>
        <v>800</v>
      </c>
      <c r="P12" s="176">
        <f>P7+P9+P10</f>
        <v>850</v>
      </c>
      <c r="Q12" s="175">
        <f>LSD!G62</f>
        <v>400</v>
      </c>
      <c r="R12" s="175">
        <f>'Best GC'!I62</f>
        <v>700</v>
      </c>
      <c r="S12" s="175" t="s">
        <v>140</v>
      </c>
    </row>
    <row r="13" spans="2:19" ht="15.75" thickBot="1" x14ac:dyDescent="0.3">
      <c r="B13" s="127" t="s">
        <v>77</v>
      </c>
      <c r="C13" s="86">
        <v>1000</v>
      </c>
      <c r="D13" s="36"/>
      <c r="F13" s="123"/>
      <c r="J13" s="135"/>
      <c r="K13" s="135"/>
      <c r="L13" s="135"/>
      <c r="M13" s="135"/>
      <c r="N13"/>
      <c r="O13" s="176">
        <v>0</v>
      </c>
      <c r="P13" s="176">
        <f>P8</f>
        <v>125</v>
      </c>
      <c r="Q13" s="175">
        <f>LSD!G63</f>
        <v>1000</v>
      </c>
      <c r="R13" s="175">
        <f>'Best GC'!I63</f>
        <v>175</v>
      </c>
      <c r="S13" s="175" t="s">
        <v>139</v>
      </c>
    </row>
    <row r="14" spans="2:19" ht="15.75" thickBot="1" x14ac:dyDescent="0.3">
      <c r="B14" s="34" t="s">
        <v>78</v>
      </c>
      <c r="C14" s="34" t="s">
        <v>127</v>
      </c>
      <c r="D14" s="34" t="s">
        <v>79</v>
      </c>
      <c r="E14" s="124" t="s">
        <v>118</v>
      </c>
      <c r="F14" s="34" t="s">
        <v>119</v>
      </c>
      <c r="J14" s="135"/>
      <c r="K14" s="135"/>
      <c r="L14" s="135"/>
      <c r="M14" s="135"/>
      <c r="N14"/>
      <c r="O14" s="175"/>
      <c r="P14" s="175"/>
      <c r="Q14" s="180">
        <f>LSD!G65</f>
        <v>20</v>
      </c>
      <c r="R14" s="175">
        <f>'Best GC'!I65</f>
        <v>20</v>
      </c>
      <c r="S14" s="175" t="s">
        <v>141</v>
      </c>
    </row>
    <row r="15" spans="2:19" ht="15" thickBot="1" x14ac:dyDescent="0.3">
      <c r="B15" s="155" t="s">
        <v>155</v>
      </c>
      <c r="C15" s="157">
        <v>0.1</v>
      </c>
      <c r="D15" s="87">
        <f>$C$13*C15</f>
        <v>100</v>
      </c>
      <c r="E15" s="125">
        <f>D15*C5</f>
        <v>100</v>
      </c>
      <c r="F15" s="120">
        <f>D15*1</f>
        <v>100</v>
      </c>
      <c r="I15" s="135" t="s">
        <v>142</v>
      </c>
      <c r="J15" s="135"/>
      <c r="K15" s="135"/>
      <c r="L15" s="135"/>
      <c r="M15" s="135"/>
      <c r="N15" s="135"/>
      <c r="O15" s="135"/>
      <c r="P15" s="135"/>
      <c r="Q15" s="135"/>
      <c r="R15" s="135"/>
      <c r="S15" s="135"/>
    </row>
    <row r="16" spans="2:19" ht="15" thickBot="1" x14ac:dyDescent="0.3">
      <c r="B16" s="150" t="s">
        <v>65</v>
      </c>
      <c r="C16" s="151">
        <v>0.1</v>
      </c>
      <c r="D16" s="87">
        <f>$C$13*C16</f>
        <v>100</v>
      </c>
      <c r="E16" s="153">
        <f>D16*C6</f>
        <v>100</v>
      </c>
      <c r="F16" s="154">
        <f>D16*1</f>
        <v>100</v>
      </c>
      <c r="I16" s="135" t="s">
        <v>147</v>
      </c>
      <c r="J16" s="135"/>
      <c r="K16" s="135"/>
      <c r="L16" s="135"/>
      <c r="M16" s="135"/>
      <c r="N16" s="135"/>
      <c r="O16" s="135"/>
      <c r="P16" s="135"/>
      <c r="Q16" s="135"/>
      <c r="R16" s="135"/>
      <c r="S16" s="135"/>
    </row>
    <row r="17" spans="2:6" ht="12.75" thickBot="1" x14ac:dyDescent="0.25">
      <c r="B17" s="128" t="s">
        <v>158</v>
      </c>
      <c r="C17" s="136">
        <v>0.25</v>
      </c>
      <c r="D17" s="87">
        <f>$C$13*C17</f>
        <v>250</v>
      </c>
      <c r="E17" s="125">
        <f>D17*C7</f>
        <v>500</v>
      </c>
      <c r="F17" s="120">
        <f>D17*2</f>
        <v>500</v>
      </c>
    </row>
    <row r="18" spans="2:6" ht="12.75" thickBot="1" x14ac:dyDescent="0.25">
      <c r="B18" s="128" t="s">
        <v>157</v>
      </c>
      <c r="C18" s="136">
        <v>0.3</v>
      </c>
      <c r="D18" s="87">
        <f>$C$13*C18</f>
        <v>300</v>
      </c>
      <c r="E18" s="125">
        <f>D18*C8</f>
        <v>900</v>
      </c>
      <c r="F18" s="120"/>
    </row>
    <row r="19" spans="2:6" ht="12.75" thickBot="1" x14ac:dyDescent="0.25">
      <c r="B19" s="128" t="s">
        <v>71</v>
      </c>
      <c r="C19" s="136">
        <v>0.25</v>
      </c>
      <c r="D19" s="87">
        <f>$C$13*C19</f>
        <v>250</v>
      </c>
      <c r="E19" s="125">
        <f>D19*C8</f>
        <v>750</v>
      </c>
      <c r="F19" s="120">
        <f>D19*4</f>
        <v>1000</v>
      </c>
    </row>
    <row r="20" spans="2:6" ht="12.75" thickBot="1" x14ac:dyDescent="0.25">
      <c r="B20" s="128" t="s">
        <v>3</v>
      </c>
      <c r="C20" s="141">
        <f>SUM(C15:C19)</f>
        <v>1</v>
      </c>
      <c r="D20" s="88">
        <f>SUM(D15:D19)</f>
        <v>1000</v>
      </c>
      <c r="E20" s="88">
        <f>SUM(E15:E19)</f>
        <v>2350</v>
      </c>
      <c r="F20" s="88">
        <f>SUM(F15:F19)</f>
        <v>1700</v>
      </c>
    </row>
    <row r="21" spans="2:6" ht="15" x14ac:dyDescent="0.25">
      <c r="B21"/>
      <c r="C21"/>
      <c r="D21" s="166"/>
      <c r="E21" s="167"/>
      <c r="F21" s="167"/>
    </row>
    <row r="22" spans="2:6" ht="15" x14ac:dyDescent="0.25">
      <c r="B22"/>
      <c r="C22"/>
      <c r="D22" s="166"/>
      <c r="E22" s="167"/>
      <c r="F22" s="167"/>
    </row>
    <row r="23" spans="2:6" ht="15" x14ac:dyDescent="0.25">
      <c r="B23"/>
      <c r="C23"/>
    </row>
    <row r="24" spans="2:6" x14ac:dyDescent="0.2">
      <c r="B24" s="37" t="s">
        <v>128</v>
      </c>
    </row>
    <row r="25" spans="2:6" ht="12.75" thickBot="1" x14ac:dyDescent="0.25"/>
    <row r="26" spans="2:6" ht="12.75" thickBot="1" x14ac:dyDescent="0.25">
      <c r="B26" s="38" t="s">
        <v>60</v>
      </c>
      <c r="C26" s="39" t="s">
        <v>61</v>
      </c>
      <c r="D26" s="39" t="s">
        <v>62</v>
      </c>
      <c r="E26" s="39" t="s">
        <v>63</v>
      </c>
      <c r="F26" s="40" t="s">
        <v>64</v>
      </c>
    </row>
    <row r="27" spans="2:6" ht="12.75" thickBot="1" x14ac:dyDescent="0.25">
      <c r="B27" s="158" t="s">
        <v>155</v>
      </c>
      <c r="C27" s="162">
        <v>0</v>
      </c>
      <c r="D27" s="159"/>
      <c r="E27" s="160"/>
      <c r="F27" s="161"/>
    </row>
    <row r="28" spans="2:6" ht="24.75" thickBot="1" x14ac:dyDescent="0.25">
      <c r="B28" s="41" t="s">
        <v>65</v>
      </c>
      <c r="C28" s="42">
        <v>1</v>
      </c>
      <c r="D28" s="43" t="s">
        <v>66</v>
      </c>
      <c r="E28" s="44" t="s">
        <v>68</v>
      </c>
      <c r="F28" s="43" t="s">
        <v>69</v>
      </c>
    </row>
    <row r="29" spans="2:6" ht="24" x14ac:dyDescent="0.2">
      <c r="B29" s="45" t="s">
        <v>144</v>
      </c>
      <c r="C29" s="43">
        <v>1</v>
      </c>
      <c r="D29" s="43" t="s">
        <v>67</v>
      </c>
      <c r="E29" s="46"/>
      <c r="F29" s="374" t="s">
        <v>70</v>
      </c>
    </row>
    <row r="30" spans="2:6" x14ac:dyDescent="0.2">
      <c r="B30" s="45" t="s">
        <v>143</v>
      </c>
      <c r="C30" s="43">
        <v>1</v>
      </c>
      <c r="D30" s="43"/>
      <c r="E30" s="46"/>
      <c r="F30" s="374"/>
    </row>
    <row r="31" spans="2:6" ht="12.75" thickBot="1" x14ac:dyDescent="0.25">
      <c r="B31" s="41" t="s">
        <v>71</v>
      </c>
      <c r="C31" s="134">
        <v>1</v>
      </c>
      <c r="D31" s="49"/>
      <c r="E31" s="46"/>
      <c r="F31" s="374"/>
    </row>
    <row r="32" spans="2:6" x14ac:dyDescent="0.2">
      <c r="B32" s="48"/>
      <c r="C32" s="132"/>
      <c r="D32" s="133"/>
      <c r="E32" s="46"/>
      <c r="F32" s="374"/>
    </row>
    <row r="33" spans="2:6" ht="12.75" thickBot="1" x14ac:dyDescent="0.25">
      <c r="B33" s="140"/>
      <c r="C33" s="138"/>
      <c r="D33" s="50"/>
      <c r="E33" s="51"/>
      <c r="F33" s="375"/>
    </row>
    <row r="34" spans="2:6" ht="36.75" thickBot="1" x14ac:dyDescent="0.25">
      <c r="B34" s="41" t="s">
        <v>73</v>
      </c>
      <c r="C34" s="139" t="s">
        <v>74</v>
      </c>
      <c r="D34" s="52" t="s">
        <v>75</v>
      </c>
      <c r="E34" s="52" t="s">
        <v>76</v>
      </c>
      <c r="F34" s="53"/>
    </row>
    <row r="35" spans="2:6" x14ac:dyDescent="0.2">
      <c r="B35" s="165"/>
      <c r="C35" s="168"/>
      <c r="D35" s="168"/>
      <c r="E35" s="168"/>
      <c r="F35" s="169"/>
    </row>
    <row r="36" spans="2:6" x14ac:dyDescent="0.2">
      <c r="B36" s="165"/>
      <c r="C36" s="168"/>
      <c r="D36" s="168"/>
      <c r="E36" s="168"/>
      <c r="F36" s="169"/>
    </row>
    <row r="37" spans="2:6" x14ac:dyDescent="0.2">
      <c r="B37" s="121"/>
      <c r="C37" s="122"/>
      <c r="D37" s="122"/>
      <c r="E37" s="122"/>
      <c r="F37" s="123"/>
    </row>
    <row r="38" spans="2:6" ht="12.75" thickBot="1" x14ac:dyDescent="0.25">
      <c r="D38" s="36"/>
      <c r="F38" s="123"/>
    </row>
    <row r="39" spans="2:6" ht="12.75" thickBot="1" x14ac:dyDescent="0.25">
      <c r="B39" s="127" t="s">
        <v>77</v>
      </c>
      <c r="C39" s="86">
        <v>1000</v>
      </c>
      <c r="D39" s="36"/>
      <c r="F39" s="123"/>
    </row>
    <row r="40" spans="2:6" ht="12.75" thickBot="1" x14ac:dyDescent="0.25">
      <c r="B40" s="34" t="s">
        <v>78</v>
      </c>
      <c r="C40" s="34" t="s">
        <v>127</v>
      </c>
      <c r="D40" s="34" t="s">
        <v>79</v>
      </c>
      <c r="E40" s="124" t="s">
        <v>118</v>
      </c>
      <c r="F40" s="34" t="s">
        <v>119</v>
      </c>
    </row>
    <row r="41" spans="2:6" ht="12.75" thickBot="1" x14ac:dyDescent="0.25">
      <c r="B41" s="155" t="s">
        <v>155</v>
      </c>
      <c r="C41" s="157">
        <v>0.1</v>
      </c>
      <c r="D41" s="87">
        <f>$C$39*C41</f>
        <v>100</v>
      </c>
      <c r="E41" s="181">
        <f>D41*C27</f>
        <v>0</v>
      </c>
      <c r="F41" s="120">
        <f>D41*1</f>
        <v>100</v>
      </c>
    </row>
    <row r="42" spans="2:6" ht="12.75" thickBot="1" x14ac:dyDescent="0.25">
      <c r="B42" s="128" t="s">
        <v>65</v>
      </c>
      <c r="C42" s="151">
        <v>0.1</v>
      </c>
      <c r="D42" s="87">
        <f>$C$39*C42</f>
        <v>100</v>
      </c>
      <c r="E42" s="125">
        <f>D42*C28</f>
        <v>100</v>
      </c>
      <c r="F42" s="120">
        <f>D42*1</f>
        <v>100</v>
      </c>
    </row>
    <row r="43" spans="2:6" ht="12.75" thickBot="1" x14ac:dyDescent="0.25">
      <c r="B43" s="128" t="s">
        <v>144</v>
      </c>
      <c r="C43" s="136">
        <v>0.25</v>
      </c>
      <c r="D43" s="87">
        <f>$C$39*C43</f>
        <v>250</v>
      </c>
      <c r="E43" s="125">
        <f>D43*C29</f>
        <v>250</v>
      </c>
      <c r="F43" s="120">
        <f>D43*2</f>
        <v>500</v>
      </c>
    </row>
    <row r="44" spans="2:6" ht="12.75" thickBot="1" x14ac:dyDescent="0.25">
      <c r="B44" s="128" t="s">
        <v>143</v>
      </c>
      <c r="C44" s="136">
        <v>0.3</v>
      </c>
      <c r="D44" s="87">
        <f>$C$39*C44</f>
        <v>300</v>
      </c>
      <c r="E44" s="125">
        <f>D44*C30</f>
        <v>300</v>
      </c>
      <c r="F44" s="120">
        <f>D44*3</f>
        <v>900</v>
      </c>
    </row>
    <row r="45" spans="2:6" ht="12.75" thickBot="1" x14ac:dyDescent="0.25">
      <c r="B45" s="128" t="s">
        <v>71</v>
      </c>
      <c r="C45" s="136">
        <v>0.25</v>
      </c>
      <c r="D45" s="87">
        <f>$C$39*C45</f>
        <v>250</v>
      </c>
      <c r="E45" s="125">
        <f>D45*C31</f>
        <v>250</v>
      </c>
      <c r="F45" s="120">
        <f>D45*4</f>
        <v>1000</v>
      </c>
    </row>
    <row r="46" spans="2:6" ht="12.75" thickBot="1" x14ac:dyDescent="0.25">
      <c r="B46" s="128" t="s">
        <v>3</v>
      </c>
      <c r="C46" s="141">
        <f>SUM(C41:C45)</f>
        <v>1</v>
      </c>
      <c r="D46" s="88">
        <f>SUM(D41:D45)</f>
        <v>1000</v>
      </c>
      <c r="E46" s="88">
        <f>SUM(E41:E45)</f>
        <v>900</v>
      </c>
      <c r="F46" s="88">
        <f>SUM(F41:F45)</f>
        <v>2600</v>
      </c>
    </row>
    <row r="47" spans="2:6" x14ac:dyDescent="0.2">
      <c r="C47" s="137"/>
    </row>
    <row r="50" spans="2:6" x14ac:dyDescent="0.2">
      <c r="B50" s="37" t="s">
        <v>129</v>
      </c>
    </row>
    <row r="51" spans="2:6" ht="12.75" thickBot="1" x14ac:dyDescent="0.25"/>
    <row r="52" spans="2:6" ht="12.75" thickBot="1" x14ac:dyDescent="0.25">
      <c r="B52" s="38" t="s">
        <v>60</v>
      </c>
      <c r="C52" s="39" t="s">
        <v>61</v>
      </c>
      <c r="D52" s="39" t="s">
        <v>62</v>
      </c>
      <c r="E52" s="39" t="s">
        <v>63</v>
      </c>
      <c r="F52" s="40" t="s">
        <v>64</v>
      </c>
    </row>
    <row r="53" spans="2:6" ht="12.75" thickBot="1" x14ac:dyDescent="0.25">
      <c r="B53" s="158" t="s">
        <v>160</v>
      </c>
      <c r="C53" s="162">
        <v>1</v>
      </c>
      <c r="D53" s="159"/>
      <c r="E53" s="160"/>
      <c r="F53" s="161"/>
    </row>
    <row r="54" spans="2:6" ht="24.75" thickBot="1" x14ac:dyDescent="0.25">
      <c r="B54" s="41" t="s">
        <v>65</v>
      </c>
      <c r="C54" s="42">
        <v>1</v>
      </c>
      <c r="D54" s="43" t="s">
        <v>66</v>
      </c>
      <c r="E54" s="44" t="s">
        <v>68</v>
      </c>
      <c r="F54" s="43" t="s">
        <v>69</v>
      </c>
    </row>
    <row r="55" spans="2:6" ht="24" x14ac:dyDescent="0.2">
      <c r="B55" s="45" t="s">
        <v>144</v>
      </c>
      <c r="C55" s="43">
        <v>2</v>
      </c>
      <c r="D55" s="43" t="s">
        <v>67</v>
      </c>
      <c r="E55" s="46"/>
      <c r="F55" s="374" t="s">
        <v>70</v>
      </c>
    </row>
    <row r="56" spans="2:6" x14ac:dyDescent="0.2">
      <c r="B56" s="45" t="s">
        <v>143</v>
      </c>
      <c r="C56" s="43">
        <v>2</v>
      </c>
      <c r="D56" s="43"/>
      <c r="E56" s="46"/>
      <c r="F56" s="374"/>
    </row>
    <row r="57" spans="2:6" ht="12.75" thickBot="1" x14ac:dyDescent="0.25">
      <c r="B57" s="41" t="s">
        <v>71</v>
      </c>
      <c r="C57" s="134">
        <v>2</v>
      </c>
      <c r="D57" s="49"/>
      <c r="E57" s="46"/>
      <c r="F57" s="374"/>
    </row>
    <row r="58" spans="2:6" x14ac:dyDescent="0.2">
      <c r="B58" s="48"/>
      <c r="C58" s="132"/>
      <c r="D58" s="133"/>
      <c r="E58" s="46"/>
      <c r="F58" s="374"/>
    </row>
    <row r="59" spans="2:6" ht="12.75" thickBot="1" x14ac:dyDescent="0.25">
      <c r="B59" s="140"/>
      <c r="C59" s="138"/>
      <c r="D59" s="50"/>
      <c r="E59" s="51"/>
      <c r="F59" s="375"/>
    </row>
    <row r="60" spans="2:6" ht="36.75" thickBot="1" x14ac:dyDescent="0.25">
      <c r="B60" s="41" t="s">
        <v>73</v>
      </c>
      <c r="C60" s="139" t="s">
        <v>74</v>
      </c>
      <c r="D60" s="52" t="s">
        <v>75</v>
      </c>
      <c r="E60" s="52" t="s">
        <v>76</v>
      </c>
      <c r="F60" s="53"/>
    </row>
    <row r="61" spans="2:6" x14ac:dyDescent="0.2">
      <c r="B61" s="165"/>
      <c r="C61" s="168"/>
      <c r="D61" s="168"/>
      <c r="E61" s="168"/>
      <c r="F61" s="169"/>
    </row>
    <row r="62" spans="2:6" x14ac:dyDescent="0.2">
      <c r="B62" s="165"/>
      <c r="C62" s="168"/>
      <c r="D62" s="168"/>
      <c r="E62" s="168"/>
      <c r="F62" s="169"/>
    </row>
    <row r="63" spans="2:6" ht="12.75" thickBot="1" x14ac:dyDescent="0.25">
      <c r="B63" s="121"/>
      <c r="C63" s="122"/>
      <c r="D63" s="122"/>
      <c r="E63" s="122"/>
      <c r="F63" s="123"/>
    </row>
    <row r="64" spans="2:6" ht="12.75" thickBot="1" x14ac:dyDescent="0.25">
      <c r="B64" s="127" t="s">
        <v>77</v>
      </c>
      <c r="C64" s="86">
        <v>1000</v>
      </c>
      <c r="D64" s="36"/>
      <c r="F64" s="123"/>
    </row>
    <row r="65" spans="2:6" ht="12.75" thickBot="1" x14ac:dyDescent="0.25">
      <c r="B65" s="34" t="s">
        <v>78</v>
      </c>
      <c r="C65" s="34" t="s">
        <v>127</v>
      </c>
      <c r="D65" s="34" t="s">
        <v>79</v>
      </c>
      <c r="E65" s="124" t="s">
        <v>118</v>
      </c>
      <c r="F65" s="34" t="s">
        <v>119</v>
      </c>
    </row>
    <row r="66" spans="2:6" ht="12.75" thickBot="1" x14ac:dyDescent="0.25">
      <c r="B66" s="155" t="s">
        <v>155</v>
      </c>
      <c r="C66" s="157">
        <v>0.1</v>
      </c>
      <c r="D66" s="87">
        <f>$C$64*C66</f>
        <v>100</v>
      </c>
      <c r="E66" s="125">
        <f>D66*C53</f>
        <v>100</v>
      </c>
      <c r="F66" s="120">
        <f>D66*1</f>
        <v>100</v>
      </c>
    </row>
    <row r="67" spans="2:6" ht="12.75" thickBot="1" x14ac:dyDescent="0.25">
      <c r="B67" s="128" t="s">
        <v>65</v>
      </c>
      <c r="C67" s="151">
        <v>0.1</v>
      </c>
      <c r="D67" s="87">
        <f>$C$64*C67</f>
        <v>100</v>
      </c>
      <c r="E67" s="125">
        <f>D67*C54</f>
        <v>100</v>
      </c>
      <c r="F67" s="120">
        <f>D67*1</f>
        <v>100</v>
      </c>
    </row>
    <row r="68" spans="2:6" ht="12.75" thickBot="1" x14ac:dyDescent="0.25">
      <c r="B68" s="128" t="s">
        <v>144</v>
      </c>
      <c r="C68" s="136">
        <v>0.25</v>
      </c>
      <c r="D68" s="87">
        <f>$C$64*C68</f>
        <v>250</v>
      </c>
      <c r="E68" s="125">
        <f>D68*C55</f>
        <v>500</v>
      </c>
      <c r="F68" s="120">
        <f>D68*2</f>
        <v>500</v>
      </c>
    </row>
    <row r="69" spans="2:6" ht="12.75" thickBot="1" x14ac:dyDescent="0.25">
      <c r="B69" s="128" t="s">
        <v>143</v>
      </c>
      <c r="C69" s="136">
        <v>0.3</v>
      </c>
      <c r="D69" s="87">
        <f>$C$64*C69</f>
        <v>300</v>
      </c>
      <c r="E69" s="125">
        <f>D69*C56</f>
        <v>600</v>
      </c>
      <c r="F69" s="120">
        <f>D69*3</f>
        <v>900</v>
      </c>
    </row>
    <row r="70" spans="2:6" ht="12.75" thickBot="1" x14ac:dyDescent="0.25">
      <c r="B70" s="128" t="s">
        <v>71</v>
      </c>
      <c r="C70" s="136">
        <v>0.25</v>
      </c>
      <c r="D70" s="87">
        <f>$C$64*C70</f>
        <v>250</v>
      </c>
      <c r="E70" s="125">
        <f>D70*C57</f>
        <v>500</v>
      </c>
      <c r="F70" s="120">
        <f>D70*4</f>
        <v>1000</v>
      </c>
    </row>
    <row r="71" spans="2:6" ht="12.75" thickBot="1" x14ac:dyDescent="0.25">
      <c r="B71" s="128" t="s">
        <v>3</v>
      </c>
      <c r="C71" s="141">
        <f>SUM(C66:C70)</f>
        <v>1</v>
      </c>
      <c r="D71" s="88">
        <f>SUM(D66:D70)</f>
        <v>1000</v>
      </c>
      <c r="E71" s="88">
        <f>SUM(E66:E70)</f>
        <v>1800</v>
      </c>
      <c r="F71" s="88">
        <f>SUM(F66:F70)</f>
        <v>2600</v>
      </c>
    </row>
    <row r="73" spans="2:6" ht="11.25" customHeight="1" x14ac:dyDescent="0.2"/>
    <row r="74" spans="2:6" ht="11.25" customHeight="1" x14ac:dyDescent="0.2"/>
    <row r="75" spans="2:6" x14ac:dyDescent="0.2">
      <c r="B75" s="37" t="s">
        <v>137</v>
      </c>
    </row>
    <row r="76" spans="2:6" ht="12.75" thickBot="1" x14ac:dyDescent="0.25"/>
    <row r="77" spans="2:6" ht="12.75" thickBot="1" x14ac:dyDescent="0.25">
      <c r="B77" s="38" t="s">
        <v>60</v>
      </c>
      <c r="C77" s="39" t="s">
        <v>61</v>
      </c>
      <c r="D77" s="39" t="s">
        <v>62</v>
      </c>
      <c r="E77" s="39" t="s">
        <v>63</v>
      </c>
      <c r="F77" s="40" t="s">
        <v>64</v>
      </c>
    </row>
    <row r="78" spans="2:6" ht="12.75" thickBot="1" x14ac:dyDescent="0.25">
      <c r="B78" s="170" t="s">
        <v>160</v>
      </c>
      <c r="C78" s="162">
        <v>0.5</v>
      </c>
      <c r="D78" s="171"/>
      <c r="E78" s="172"/>
      <c r="F78" s="173"/>
    </row>
    <row r="79" spans="2:6" ht="24.75" thickBot="1" x14ac:dyDescent="0.25">
      <c r="B79" s="41" t="s">
        <v>65</v>
      </c>
      <c r="C79" s="42">
        <v>1</v>
      </c>
      <c r="D79" s="43" t="s">
        <v>66</v>
      </c>
      <c r="E79" s="44" t="s">
        <v>68</v>
      </c>
      <c r="F79" s="43" t="s">
        <v>69</v>
      </c>
    </row>
    <row r="80" spans="2:6" ht="24" x14ac:dyDescent="0.2">
      <c r="B80" s="45" t="s">
        <v>144</v>
      </c>
      <c r="C80" s="43">
        <v>2</v>
      </c>
      <c r="D80" s="43" t="s">
        <v>67</v>
      </c>
      <c r="E80" s="46"/>
      <c r="F80" s="374" t="s">
        <v>70</v>
      </c>
    </row>
    <row r="81" spans="2:6" x14ac:dyDescent="0.2">
      <c r="B81" s="45" t="s">
        <v>143</v>
      </c>
      <c r="C81" s="43">
        <v>2</v>
      </c>
      <c r="D81" s="43"/>
      <c r="E81" s="46"/>
      <c r="F81" s="374"/>
    </row>
    <row r="82" spans="2:6" ht="12.75" thickBot="1" x14ac:dyDescent="0.25">
      <c r="B82" s="41" t="s">
        <v>71</v>
      </c>
      <c r="C82" s="134">
        <v>2</v>
      </c>
      <c r="D82" s="49"/>
      <c r="E82" s="46"/>
      <c r="F82" s="374"/>
    </row>
    <row r="83" spans="2:6" x14ac:dyDescent="0.2">
      <c r="B83" s="48"/>
      <c r="C83" s="132"/>
      <c r="D83" s="133"/>
      <c r="E83" s="46"/>
      <c r="F83" s="374"/>
    </row>
    <row r="84" spans="2:6" ht="12.75" thickBot="1" x14ac:dyDescent="0.25">
      <c r="B84" s="140"/>
      <c r="C84" s="138"/>
      <c r="D84" s="50"/>
      <c r="E84" s="51"/>
      <c r="F84" s="375"/>
    </row>
    <row r="85" spans="2:6" ht="12.75" thickBot="1" x14ac:dyDescent="0.25">
      <c r="B85" s="121"/>
      <c r="C85" s="122"/>
      <c r="D85" s="122"/>
      <c r="E85" s="122"/>
      <c r="F85" s="123"/>
    </row>
    <row r="86" spans="2:6" ht="12.75" thickBot="1" x14ac:dyDescent="0.25">
      <c r="B86" s="127" t="s">
        <v>77</v>
      </c>
      <c r="C86" s="86">
        <v>1000</v>
      </c>
      <c r="D86" s="36"/>
      <c r="F86" s="123"/>
    </row>
    <row r="87" spans="2:6" ht="12.75" thickBot="1" x14ac:dyDescent="0.25">
      <c r="B87" s="34" t="s">
        <v>78</v>
      </c>
      <c r="C87" s="34" t="s">
        <v>127</v>
      </c>
      <c r="D87" s="34" t="s">
        <v>79</v>
      </c>
      <c r="E87" s="124" t="s">
        <v>118</v>
      </c>
      <c r="F87" s="34" t="s">
        <v>119</v>
      </c>
    </row>
    <row r="88" spans="2:6" ht="12.75" thickBot="1" x14ac:dyDescent="0.25">
      <c r="B88" s="155" t="s">
        <v>155</v>
      </c>
      <c r="C88" s="157">
        <v>0.1</v>
      </c>
      <c r="D88" s="87">
        <f>$C$86*C88</f>
        <v>100</v>
      </c>
      <c r="E88" s="125">
        <f>D88*C78</f>
        <v>50</v>
      </c>
      <c r="F88" s="120"/>
    </row>
    <row r="89" spans="2:6" ht="12.75" thickBot="1" x14ac:dyDescent="0.25">
      <c r="B89" s="128" t="s">
        <v>65</v>
      </c>
      <c r="C89" s="151">
        <v>0.1</v>
      </c>
      <c r="D89" s="87">
        <f>$C$86*C89</f>
        <v>100</v>
      </c>
      <c r="E89" s="125">
        <f>D89*C79</f>
        <v>100</v>
      </c>
      <c r="F89" s="120"/>
    </row>
    <row r="90" spans="2:6" ht="12.75" thickBot="1" x14ac:dyDescent="0.25">
      <c r="B90" s="128" t="s">
        <v>144</v>
      </c>
      <c r="C90" s="136">
        <v>0.25</v>
      </c>
      <c r="D90" s="87">
        <f>$C$86*C90</f>
        <v>250</v>
      </c>
      <c r="E90" s="125">
        <f>D90*C80</f>
        <v>500</v>
      </c>
      <c r="F90" s="120"/>
    </row>
    <row r="91" spans="2:6" ht="12.75" thickBot="1" x14ac:dyDescent="0.25">
      <c r="B91" s="128" t="s">
        <v>143</v>
      </c>
      <c r="C91" s="136">
        <v>0.3</v>
      </c>
      <c r="D91" s="87">
        <f>$C$86*C91</f>
        <v>300</v>
      </c>
      <c r="E91" s="125">
        <f>D91*C81</f>
        <v>600</v>
      </c>
      <c r="F91" s="120"/>
    </row>
    <row r="92" spans="2:6" ht="12.75" thickBot="1" x14ac:dyDescent="0.25">
      <c r="B92" s="128" t="s">
        <v>71</v>
      </c>
      <c r="C92" s="136">
        <v>0.25</v>
      </c>
      <c r="D92" s="87">
        <f>$C$86*C92</f>
        <v>250</v>
      </c>
      <c r="E92" s="125">
        <f>D92*C82</f>
        <v>500</v>
      </c>
      <c r="F92" s="120"/>
    </row>
    <row r="93" spans="2:6" ht="12.75" thickBot="1" x14ac:dyDescent="0.25">
      <c r="B93" s="128" t="s">
        <v>3</v>
      </c>
      <c r="C93" s="141">
        <f>SUM(C88:C92)</f>
        <v>1</v>
      </c>
      <c r="D93" s="88">
        <f>SUM(D88:D92)</f>
        <v>1000</v>
      </c>
      <c r="E93" s="88">
        <f>SUM(E88:E92)</f>
        <v>1750</v>
      </c>
      <c r="F93" s="88">
        <f>SUM(F88:F92)</f>
        <v>0</v>
      </c>
    </row>
    <row r="97" spans="2:6" x14ac:dyDescent="0.2">
      <c r="B97" s="37" t="s">
        <v>161</v>
      </c>
    </row>
    <row r="98" spans="2:6" ht="12.75" thickBot="1" x14ac:dyDescent="0.25"/>
    <row r="99" spans="2:6" ht="12.75" thickBot="1" x14ac:dyDescent="0.25">
      <c r="B99" s="38" t="s">
        <v>60</v>
      </c>
      <c r="C99" s="39" t="s">
        <v>61</v>
      </c>
      <c r="D99" s="39" t="s">
        <v>62</v>
      </c>
      <c r="E99" s="39" t="s">
        <v>63</v>
      </c>
      <c r="F99" s="40" t="s">
        <v>64</v>
      </c>
    </row>
    <row r="100" spans="2:6" ht="12.75" thickBot="1" x14ac:dyDescent="0.25">
      <c r="B100" s="170" t="s">
        <v>160</v>
      </c>
      <c r="C100" s="162">
        <v>0</v>
      </c>
      <c r="D100" s="171"/>
      <c r="E100" s="172"/>
      <c r="F100" s="173"/>
    </row>
    <row r="101" spans="2:6" ht="12.75" thickBot="1" x14ac:dyDescent="0.25">
      <c r="B101" s="41" t="s">
        <v>65</v>
      </c>
      <c r="C101" s="42">
        <v>0</v>
      </c>
      <c r="D101" s="43"/>
      <c r="E101" s="44"/>
      <c r="F101" s="43"/>
    </row>
    <row r="102" spans="2:6" x14ac:dyDescent="0.2">
      <c r="B102" s="45" t="s">
        <v>144</v>
      </c>
      <c r="C102" s="43">
        <v>0</v>
      </c>
      <c r="D102" s="43"/>
      <c r="E102" s="46"/>
      <c r="F102" s="374"/>
    </row>
    <row r="103" spans="2:6" x14ac:dyDescent="0.2">
      <c r="B103" s="45" t="s">
        <v>143</v>
      </c>
      <c r="C103" s="43">
        <v>1</v>
      </c>
      <c r="D103" s="43"/>
      <c r="E103" s="46"/>
      <c r="F103" s="374"/>
    </row>
    <row r="104" spans="2:6" ht="12.75" thickBot="1" x14ac:dyDescent="0.25">
      <c r="B104" s="41" t="s">
        <v>71</v>
      </c>
      <c r="C104" s="134">
        <v>2</v>
      </c>
      <c r="D104" s="49"/>
      <c r="E104" s="46"/>
      <c r="F104" s="374"/>
    </row>
    <row r="105" spans="2:6" x14ac:dyDescent="0.2">
      <c r="B105" s="48"/>
      <c r="C105" s="132"/>
      <c r="D105" s="133"/>
      <c r="E105" s="46"/>
      <c r="F105" s="374"/>
    </row>
    <row r="106" spans="2:6" ht="12.75" thickBot="1" x14ac:dyDescent="0.25">
      <c r="B106" s="140"/>
      <c r="C106" s="138"/>
      <c r="D106" s="50"/>
      <c r="E106" s="51"/>
      <c r="F106" s="375"/>
    </row>
    <row r="107" spans="2:6" ht="12.75" thickBot="1" x14ac:dyDescent="0.25">
      <c r="B107" s="41" t="s">
        <v>73</v>
      </c>
      <c r="C107" s="139"/>
      <c r="D107" s="52"/>
      <c r="E107" s="52"/>
      <c r="F107" s="53"/>
    </row>
    <row r="108" spans="2:6" ht="12.75" thickBot="1" x14ac:dyDescent="0.25">
      <c r="B108" s="121"/>
      <c r="C108" s="122"/>
      <c r="D108" s="122"/>
      <c r="E108" s="122"/>
      <c r="F108" s="123"/>
    </row>
    <row r="109" spans="2:6" ht="12.75" thickBot="1" x14ac:dyDescent="0.25">
      <c r="B109" s="127" t="s">
        <v>77</v>
      </c>
      <c r="C109" s="86">
        <v>1000</v>
      </c>
      <c r="D109" s="36"/>
      <c r="F109" s="123"/>
    </row>
    <row r="110" spans="2:6" ht="12.75" thickBot="1" x14ac:dyDescent="0.25">
      <c r="B110" s="34" t="s">
        <v>78</v>
      </c>
      <c r="C110" s="34" t="s">
        <v>127</v>
      </c>
      <c r="D110" s="34" t="s">
        <v>79</v>
      </c>
      <c r="E110" s="124" t="s">
        <v>118</v>
      </c>
      <c r="F110" s="34" t="s">
        <v>119</v>
      </c>
    </row>
    <row r="111" spans="2:6" ht="12.75" thickBot="1" x14ac:dyDescent="0.25">
      <c r="B111" s="155" t="s">
        <v>155</v>
      </c>
      <c r="C111" s="157">
        <v>0.1</v>
      </c>
      <c r="D111" s="87">
        <f>$C$109*C111</f>
        <v>100</v>
      </c>
      <c r="E111" s="125">
        <f>D111*C100</f>
        <v>0</v>
      </c>
      <c r="F111" s="120"/>
    </row>
    <row r="112" spans="2:6" ht="12.75" thickBot="1" x14ac:dyDescent="0.25">
      <c r="B112" s="128" t="s">
        <v>65</v>
      </c>
      <c r="C112" s="151">
        <v>0.1</v>
      </c>
      <c r="D112" s="87">
        <f>$C$109*C112</f>
        <v>100</v>
      </c>
      <c r="E112" s="125">
        <f>D112*C101</f>
        <v>0</v>
      </c>
      <c r="F112" s="120"/>
    </row>
    <row r="113" spans="1:6" ht="12.75" thickBot="1" x14ac:dyDescent="0.25">
      <c r="A113" s="148"/>
      <c r="B113" s="146" t="s">
        <v>144</v>
      </c>
      <c r="C113" s="136">
        <v>0.25</v>
      </c>
      <c r="D113" s="87">
        <f>$C$109*C113</f>
        <v>250</v>
      </c>
      <c r="E113" s="125">
        <f>D113*C102</f>
        <v>0</v>
      </c>
      <c r="F113" s="120"/>
    </row>
    <row r="114" spans="1:6" ht="12.75" thickBot="1" x14ac:dyDescent="0.25">
      <c r="A114" s="148"/>
      <c r="B114" s="147" t="s">
        <v>143</v>
      </c>
      <c r="C114" s="136">
        <v>0.3</v>
      </c>
      <c r="D114" s="87">
        <f>$C$109*C114</f>
        <v>300</v>
      </c>
      <c r="E114" s="125">
        <f>D114*C103</f>
        <v>300</v>
      </c>
      <c r="F114" s="120"/>
    </row>
    <row r="115" spans="1:6" ht="12.75" thickBot="1" x14ac:dyDescent="0.25">
      <c r="B115" s="128" t="s">
        <v>71</v>
      </c>
      <c r="C115" s="136">
        <v>0.25</v>
      </c>
      <c r="D115" s="87">
        <f>$C$109*C115</f>
        <v>250</v>
      </c>
      <c r="E115" s="125">
        <f>D115*C104</f>
        <v>500</v>
      </c>
      <c r="F115" s="120"/>
    </row>
    <row r="116" spans="1:6" ht="12.75" thickBot="1" x14ac:dyDescent="0.25">
      <c r="B116" s="128" t="s">
        <v>3</v>
      </c>
      <c r="C116" s="141">
        <f>SUM(C111:C115)</f>
        <v>1</v>
      </c>
      <c r="D116" s="88">
        <f>SUM(D111:D115)</f>
        <v>1000</v>
      </c>
      <c r="E116" s="88">
        <f>SUM(E111:E115)</f>
        <v>800</v>
      </c>
      <c r="F116" s="126"/>
    </row>
    <row r="120" spans="1:6" x14ac:dyDescent="0.2">
      <c r="B120" s="37" t="s">
        <v>148</v>
      </c>
    </row>
    <row r="121" spans="1:6" ht="12.75" thickBot="1" x14ac:dyDescent="0.25"/>
    <row r="122" spans="1:6" ht="12.75" thickBot="1" x14ac:dyDescent="0.25">
      <c r="B122" s="38" t="s">
        <v>60</v>
      </c>
      <c r="C122" s="39" t="s">
        <v>61</v>
      </c>
      <c r="D122" s="39" t="s">
        <v>62</v>
      </c>
      <c r="E122" s="39" t="s">
        <v>63</v>
      </c>
      <c r="F122" s="40" t="s">
        <v>64</v>
      </c>
    </row>
    <row r="123" spans="1:6" ht="12.75" thickBot="1" x14ac:dyDescent="0.25">
      <c r="B123" s="170" t="s">
        <v>160</v>
      </c>
      <c r="C123" s="162">
        <v>0.5</v>
      </c>
      <c r="D123" s="171"/>
      <c r="E123" s="172"/>
      <c r="F123" s="173"/>
    </row>
    <row r="124" spans="1:6" ht="12.75" thickBot="1" x14ac:dyDescent="0.25">
      <c r="B124" s="41" t="s">
        <v>65</v>
      </c>
      <c r="C124" s="42">
        <v>0.5</v>
      </c>
      <c r="D124" s="43"/>
      <c r="E124" s="44"/>
      <c r="F124" s="43"/>
    </row>
    <row r="125" spans="1:6" x14ac:dyDescent="0.2">
      <c r="B125" s="45" t="s">
        <v>144</v>
      </c>
      <c r="C125" s="43">
        <v>0.5</v>
      </c>
      <c r="D125" s="43"/>
      <c r="E125" s="46"/>
      <c r="F125" s="374"/>
    </row>
    <row r="126" spans="1:6" x14ac:dyDescent="0.2">
      <c r="B126" s="45" t="s">
        <v>143</v>
      </c>
      <c r="C126" s="43">
        <v>1</v>
      </c>
      <c r="D126" s="43"/>
      <c r="E126" s="46"/>
      <c r="F126" s="374"/>
    </row>
    <row r="127" spans="1:6" ht="12.75" thickBot="1" x14ac:dyDescent="0.25">
      <c r="B127" s="41" t="s">
        <v>71</v>
      </c>
      <c r="C127" s="134">
        <v>2</v>
      </c>
      <c r="D127" s="49"/>
      <c r="E127" s="46"/>
      <c r="F127" s="374"/>
    </row>
    <row r="128" spans="1:6" x14ac:dyDescent="0.2">
      <c r="B128" s="48"/>
      <c r="C128" s="132"/>
      <c r="D128" s="133"/>
      <c r="E128" s="46"/>
      <c r="F128" s="374"/>
    </row>
    <row r="129" spans="2:6" ht="12.75" thickBot="1" x14ac:dyDescent="0.25">
      <c r="B129" s="140"/>
      <c r="C129" s="138"/>
      <c r="D129" s="50"/>
      <c r="E129" s="51"/>
      <c r="F129" s="375"/>
    </row>
    <row r="130" spans="2:6" ht="12.75" thickBot="1" x14ac:dyDescent="0.25">
      <c r="B130" s="41" t="s">
        <v>73</v>
      </c>
      <c r="C130" s="139"/>
      <c r="D130" s="52"/>
      <c r="E130" s="52"/>
      <c r="F130" s="53"/>
    </row>
    <row r="131" spans="2:6" ht="12.75" thickBot="1" x14ac:dyDescent="0.25">
      <c r="B131" s="121"/>
      <c r="C131" s="122"/>
      <c r="D131" s="122"/>
      <c r="E131" s="122"/>
      <c r="F131" s="123"/>
    </row>
    <row r="132" spans="2:6" ht="12.75" thickBot="1" x14ac:dyDescent="0.25">
      <c r="B132" s="127" t="s">
        <v>77</v>
      </c>
      <c r="C132" s="86">
        <v>1000</v>
      </c>
      <c r="D132" s="36"/>
      <c r="F132" s="123"/>
    </row>
    <row r="133" spans="2:6" ht="12.75" thickBot="1" x14ac:dyDescent="0.25">
      <c r="B133" s="34" t="s">
        <v>78</v>
      </c>
      <c r="C133" s="34" t="s">
        <v>127</v>
      </c>
      <c r="D133" s="34" t="s">
        <v>79</v>
      </c>
      <c r="E133" s="124" t="s">
        <v>118</v>
      </c>
      <c r="F133" s="34" t="s">
        <v>119</v>
      </c>
    </row>
    <row r="134" spans="2:6" ht="12.75" thickBot="1" x14ac:dyDescent="0.25">
      <c r="B134" s="155" t="s">
        <v>155</v>
      </c>
      <c r="C134" s="157">
        <v>0.1</v>
      </c>
      <c r="D134" s="87">
        <f>$C$132*C134</f>
        <v>100</v>
      </c>
      <c r="E134" s="125">
        <f>D134*C123</f>
        <v>50</v>
      </c>
      <c r="F134" s="120"/>
    </row>
    <row r="135" spans="2:6" ht="12.75" thickBot="1" x14ac:dyDescent="0.25">
      <c r="B135" s="174" t="s">
        <v>65</v>
      </c>
      <c r="C135" s="151">
        <v>0.1</v>
      </c>
      <c r="D135" s="87">
        <f>$C$132*C135</f>
        <v>100</v>
      </c>
      <c r="E135" s="125">
        <f>D135*C124</f>
        <v>50</v>
      </c>
      <c r="F135" s="120"/>
    </row>
    <row r="136" spans="2:6" ht="12.75" thickBot="1" x14ac:dyDescent="0.25">
      <c r="B136" s="128" t="s">
        <v>144</v>
      </c>
      <c r="C136" s="136">
        <v>0.25</v>
      </c>
      <c r="D136" s="87">
        <f>$C$132*C136</f>
        <v>250</v>
      </c>
      <c r="E136" s="125">
        <f>D136*C125</f>
        <v>125</v>
      </c>
      <c r="F136" s="120"/>
    </row>
    <row r="137" spans="2:6" ht="12.75" thickBot="1" x14ac:dyDescent="0.25">
      <c r="B137" s="128" t="s">
        <v>143</v>
      </c>
      <c r="C137" s="136">
        <v>0.3</v>
      </c>
      <c r="D137" s="87">
        <f>$C$132*C137</f>
        <v>300</v>
      </c>
      <c r="E137" s="125">
        <f>D137*C126</f>
        <v>300</v>
      </c>
      <c r="F137" s="120"/>
    </row>
    <row r="138" spans="2:6" ht="12.75" thickBot="1" x14ac:dyDescent="0.25">
      <c r="B138" s="150" t="s">
        <v>71</v>
      </c>
      <c r="C138" s="136">
        <v>0.25</v>
      </c>
      <c r="D138" s="87">
        <f>$C$132*C138</f>
        <v>250</v>
      </c>
      <c r="E138" s="125">
        <f>D138*C127</f>
        <v>500</v>
      </c>
      <c r="F138" s="120"/>
    </row>
    <row r="139" spans="2:6" ht="12.75" thickBot="1" x14ac:dyDescent="0.25">
      <c r="B139" s="128" t="s">
        <v>3</v>
      </c>
      <c r="C139" s="141">
        <f>SUM(C134:C138)</f>
        <v>1</v>
      </c>
      <c r="D139" s="88">
        <f>SUM(D134:D138)</f>
        <v>1000</v>
      </c>
      <c r="E139" s="88">
        <f>SUM(E134:E138)</f>
        <v>1025</v>
      </c>
      <c r="F139" s="88">
        <f>SUM(F134:F138)</f>
        <v>0</v>
      </c>
    </row>
  </sheetData>
  <mergeCells count="11">
    <mergeCell ref="Q6:R10"/>
    <mergeCell ref="J4:J5"/>
    <mergeCell ref="I4:I5"/>
    <mergeCell ref="K4:R4"/>
    <mergeCell ref="F29:F33"/>
    <mergeCell ref="F80:F84"/>
    <mergeCell ref="F102:F106"/>
    <mergeCell ref="F125:F129"/>
    <mergeCell ref="E5:E6"/>
    <mergeCell ref="F8:F10"/>
    <mergeCell ref="F55:F59"/>
  </mergeCells>
  <pageMargins left="0.7" right="0.7" top="0.75" bottom="0.75" header="0.3" footer="0.3"/>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C6AB7F-84C1-4C46-82D7-3CCF3E177B29}">
  <dimension ref="B2:C37"/>
  <sheetViews>
    <sheetView workbookViewId="0">
      <selection activeCell="H8" sqref="H8"/>
    </sheetView>
  </sheetViews>
  <sheetFormatPr defaultRowHeight="15" x14ac:dyDescent="0.25"/>
  <sheetData>
    <row r="2" spans="2:3" x14ac:dyDescent="0.25">
      <c r="B2" t="s">
        <v>9</v>
      </c>
      <c r="C2" t="s">
        <v>15</v>
      </c>
    </row>
    <row r="3" spans="2:3" x14ac:dyDescent="0.25">
      <c r="B3">
        <v>0.2</v>
      </c>
      <c r="C3">
        <f t="shared" ref="C3:C37" si="0">1/B3</f>
        <v>5</v>
      </c>
    </row>
    <row r="4" spans="2:3" x14ac:dyDescent="0.25">
      <c r="B4">
        <v>0.4</v>
      </c>
      <c r="C4">
        <f t="shared" si="0"/>
        <v>2.5</v>
      </c>
    </row>
    <row r="5" spans="2:3" x14ac:dyDescent="0.25">
      <c r="B5">
        <v>0.6</v>
      </c>
      <c r="C5">
        <f t="shared" si="0"/>
        <v>1.6666666666666667</v>
      </c>
    </row>
    <row r="6" spans="2:3" x14ac:dyDescent="0.25">
      <c r="B6">
        <v>0.8</v>
      </c>
      <c r="C6">
        <f t="shared" si="0"/>
        <v>1.25</v>
      </c>
    </row>
    <row r="7" spans="2:3" x14ac:dyDescent="0.25">
      <c r="B7">
        <v>1</v>
      </c>
      <c r="C7">
        <f t="shared" si="0"/>
        <v>1</v>
      </c>
    </row>
    <row r="8" spans="2:3" x14ac:dyDescent="0.25">
      <c r="B8">
        <v>1.2</v>
      </c>
      <c r="C8">
        <f t="shared" si="0"/>
        <v>0.83333333333333337</v>
      </c>
    </row>
    <row r="9" spans="2:3" x14ac:dyDescent="0.25">
      <c r="B9">
        <v>1.4</v>
      </c>
      <c r="C9">
        <f t="shared" si="0"/>
        <v>0.7142857142857143</v>
      </c>
    </row>
    <row r="10" spans="2:3" x14ac:dyDescent="0.25">
      <c r="B10">
        <v>1.6</v>
      </c>
      <c r="C10">
        <f t="shared" si="0"/>
        <v>0.625</v>
      </c>
    </row>
    <row r="11" spans="2:3" x14ac:dyDescent="0.25">
      <c r="B11">
        <v>1.8</v>
      </c>
      <c r="C11">
        <f t="shared" si="0"/>
        <v>0.55555555555555558</v>
      </c>
    </row>
    <row r="12" spans="2:3" x14ac:dyDescent="0.25">
      <c r="B12">
        <v>2</v>
      </c>
      <c r="C12">
        <f t="shared" si="0"/>
        <v>0.5</v>
      </c>
    </row>
    <row r="13" spans="2:3" x14ac:dyDescent="0.25">
      <c r="B13">
        <v>2.2000000000000002</v>
      </c>
      <c r="C13">
        <f t="shared" si="0"/>
        <v>0.45454545454545453</v>
      </c>
    </row>
    <row r="14" spans="2:3" x14ac:dyDescent="0.25">
      <c r="B14">
        <v>2.4</v>
      </c>
      <c r="C14">
        <f t="shared" si="0"/>
        <v>0.41666666666666669</v>
      </c>
    </row>
    <row r="15" spans="2:3" x14ac:dyDescent="0.25">
      <c r="B15">
        <v>2.6</v>
      </c>
      <c r="C15">
        <f t="shared" si="0"/>
        <v>0.38461538461538458</v>
      </c>
    </row>
    <row r="16" spans="2:3" x14ac:dyDescent="0.25">
      <c r="B16">
        <v>2.8</v>
      </c>
      <c r="C16">
        <f t="shared" si="0"/>
        <v>0.35714285714285715</v>
      </c>
    </row>
    <row r="17" spans="2:3" x14ac:dyDescent="0.25">
      <c r="B17">
        <v>3</v>
      </c>
      <c r="C17">
        <f t="shared" si="0"/>
        <v>0.33333333333333331</v>
      </c>
    </row>
    <row r="18" spans="2:3" x14ac:dyDescent="0.25">
      <c r="B18">
        <v>3.2</v>
      </c>
      <c r="C18">
        <f t="shared" si="0"/>
        <v>0.3125</v>
      </c>
    </row>
    <row r="19" spans="2:3" x14ac:dyDescent="0.25">
      <c r="B19">
        <v>3.4</v>
      </c>
      <c r="C19">
        <f t="shared" si="0"/>
        <v>0.29411764705882354</v>
      </c>
    </row>
    <row r="20" spans="2:3" x14ac:dyDescent="0.25">
      <c r="B20">
        <v>3.6</v>
      </c>
      <c r="C20">
        <f t="shared" si="0"/>
        <v>0.27777777777777779</v>
      </c>
    </row>
    <row r="21" spans="2:3" x14ac:dyDescent="0.25">
      <c r="B21">
        <v>3.8</v>
      </c>
      <c r="C21">
        <f t="shared" si="0"/>
        <v>0.26315789473684209</v>
      </c>
    </row>
    <row r="22" spans="2:3" x14ac:dyDescent="0.25">
      <c r="B22">
        <v>4</v>
      </c>
      <c r="C22">
        <f t="shared" si="0"/>
        <v>0.25</v>
      </c>
    </row>
    <row r="23" spans="2:3" x14ac:dyDescent="0.25">
      <c r="B23">
        <v>4.2</v>
      </c>
      <c r="C23">
        <f t="shared" si="0"/>
        <v>0.23809523809523808</v>
      </c>
    </row>
    <row r="24" spans="2:3" x14ac:dyDescent="0.25">
      <c r="B24">
        <v>4.4000000000000004</v>
      </c>
      <c r="C24">
        <f t="shared" si="0"/>
        <v>0.22727272727272727</v>
      </c>
    </row>
    <row r="25" spans="2:3" x14ac:dyDescent="0.25">
      <c r="B25">
        <v>4.5999999999999996</v>
      </c>
      <c r="C25">
        <f t="shared" si="0"/>
        <v>0.21739130434782611</v>
      </c>
    </row>
    <row r="26" spans="2:3" x14ac:dyDescent="0.25">
      <c r="B26">
        <v>4.8</v>
      </c>
      <c r="C26">
        <f t="shared" si="0"/>
        <v>0.20833333333333334</v>
      </c>
    </row>
    <row r="27" spans="2:3" x14ac:dyDescent="0.25">
      <c r="B27">
        <v>5</v>
      </c>
      <c r="C27">
        <f t="shared" si="0"/>
        <v>0.2</v>
      </c>
    </row>
    <row r="28" spans="2:3" x14ac:dyDescent="0.25">
      <c r="B28">
        <v>5.2</v>
      </c>
      <c r="C28">
        <f t="shared" si="0"/>
        <v>0.19230769230769229</v>
      </c>
    </row>
    <row r="29" spans="2:3" x14ac:dyDescent="0.25">
      <c r="B29">
        <v>5.4</v>
      </c>
      <c r="C29">
        <f t="shared" si="0"/>
        <v>0.18518518518518517</v>
      </c>
    </row>
    <row r="30" spans="2:3" x14ac:dyDescent="0.25">
      <c r="B30">
        <v>5.6</v>
      </c>
      <c r="C30">
        <f t="shared" si="0"/>
        <v>0.17857142857142858</v>
      </c>
    </row>
    <row r="31" spans="2:3" x14ac:dyDescent="0.25">
      <c r="B31">
        <v>5.8</v>
      </c>
      <c r="C31">
        <f t="shared" si="0"/>
        <v>0.17241379310344829</v>
      </c>
    </row>
    <row r="32" spans="2:3" x14ac:dyDescent="0.25">
      <c r="B32">
        <v>6</v>
      </c>
      <c r="C32">
        <f t="shared" si="0"/>
        <v>0.16666666666666666</v>
      </c>
    </row>
    <row r="33" spans="2:3" x14ac:dyDescent="0.25">
      <c r="B33">
        <v>6.2</v>
      </c>
      <c r="C33">
        <f t="shared" si="0"/>
        <v>0.16129032258064516</v>
      </c>
    </row>
    <row r="34" spans="2:3" x14ac:dyDescent="0.25">
      <c r="B34">
        <v>6.4</v>
      </c>
      <c r="C34">
        <f t="shared" si="0"/>
        <v>0.15625</v>
      </c>
    </row>
    <row r="35" spans="2:3" x14ac:dyDescent="0.25">
      <c r="B35">
        <v>6.6</v>
      </c>
      <c r="C35">
        <f t="shared" si="0"/>
        <v>0.15151515151515152</v>
      </c>
    </row>
    <row r="36" spans="2:3" x14ac:dyDescent="0.25">
      <c r="B36">
        <v>6.8</v>
      </c>
      <c r="C36">
        <f t="shared" si="0"/>
        <v>0.14705882352941177</v>
      </c>
    </row>
    <row r="37" spans="2:3" x14ac:dyDescent="0.25">
      <c r="B37">
        <v>7</v>
      </c>
      <c r="C37">
        <f t="shared" si="0"/>
        <v>0.14285714285714285</v>
      </c>
    </row>
  </sheetData>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7AF668-DFA9-479B-89C3-370F72B62170}">
  <dimension ref="B2:B7"/>
  <sheetViews>
    <sheetView workbookViewId="0">
      <selection activeCell="H8" sqref="H8"/>
    </sheetView>
  </sheetViews>
  <sheetFormatPr defaultRowHeight="15" x14ac:dyDescent="0.25"/>
  <sheetData>
    <row r="2" spans="2:2" x14ac:dyDescent="0.25">
      <c r="B2" t="s">
        <v>149</v>
      </c>
    </row>
    <row r="3" spans="2:2" x14ac:dyDescent="0.25">
      <c r="B3" t="s">
        <v>152</v>
      </c>
    </row>
    <row r="4" spans="2:2" x14ac:dyDescent="0.25">
      <c r="B4" t="s">
        <v>153</v>
      </c>
    </row>
    <row r="5" spans="2:2" x14ac:dyDescent="0.25">
      <c r="B5" t="s">
        <v>154</v>
      </c>
    </row>
    <row r="6" spans="2:2" x14ac:dyDescent="0.25">
      <c r="B6" t="s">
        <v>159</v>
      </c>
    </row>
    <row r="7" spans="2:2" x14ac:dyDescent="0.25">
      <c r="B7" t="s">
        <v>166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1EC3E-A3F9-4C5C-8CF3-E75923E900E8}">
  <sheetPr>
    <tabColor theme="8" tint="0.79998168889431442"/>
  </sheetPr>
  <dimension ref="C1:G22"/>
  <sheetViews>
    <sheetView showGridLines="0" tabSelected="1" zoomScaleNormal="100" workbookViewId="0">
      <selection activeCell="D15" sqref="D15"/>
    </sheetView>
  </sheetViews>
  <sheetFormatPr defaultRowHeight="15" x14ac:dyDescent="0.25"/>
  <cols>
    <col min="1" max="2" width="3" customWidth="1"/>
    <col min="3" max="3" width="42.28515625" customWidth="1"/>
    <col min="4" max="4" width="18.42578125" bestFit="1" customWidth="1"/>
    <col min="5" max="5" width="23.28515625" customWidth="1"/>
    <col min="6" max="6" width="24.28515625" customWidth="1"/>
    <col min="7" max="7" width="23.85546875" customWidth="1"/>
  </cols>
  <sheetData>
    <row r="1" spans="3:7" ht="15.75" thickBot="1" x14ac:dyDescent="0.3"/>
    <row r="2" spans="3:7" ht="42" customHeight="1" thickBot="1" x14ac:dyDescent="0.3">
      <c r="C2" s="283" t="s">
        <v>277</v>
      </c>
      <c r="D2" s="284"/>
      <c r="E2" s="284"/>
      <c r="F2" s="284"/>
      <c r="G2" s="285"/>
    </row>
    <row r="3" spans="3:7" x14ac:dyDescent="0.25">
      <c r="D3" s="34"/>
      <c r="E3" s="34"/>
      <c r="F3" s="34"/>
      <c r="G3" s="34"/>
    </row>
    <row r="4" spans="3:7" ht="15.75" thickBot="1" x14ac:dyDescent="0.3">
      <c r="C4" s="37" t="s">
        <v>266</v>
      </c>
      <c r="D4" s="34"/>
      <c r="E4" s="34"/>
      <c r="F4" s="34"/>
      <c r="G4" s="34"/>
    </row>
    <row r="5" spans="3:7" ht="15.75" thickBot="1" x14ac:dyDescent="0.3">
      <c r="C5" s="220" t="s">
        <v>60</v>
      </c>
      <c r="D5" s="220" t="s">
        <v>61</v>
      </c>
      <c r="E5" s="220" t="s">
        <v>62</v>
      </c>
      <c r="F5" s="220" t="s">
        <v>63</v>
      </c>
      <c r="G5" s="220" t="s">
        <v>64</v>
      </c>
    </row>
    <row r="6" spans="3:7" ht="24" customHeight="1" thickBot="1" x14ac:dyDescent="0.3">
      <c r="C6" s="220" t="s">
        <v>65</v>
      </c>
      <c r="D6" s="222">
        <v>1</v>
      </c>
      <c r="E6" s="286" t="s">
        <v>234</v>
      </c>
      <c r="F6" s="286" t="s">
        <v>68</v>
      </c>
      <c r="G6" s="286" t="s">
        <v>69</v>
      </c>
    </row>
    <row r="7" spans="3:7" ht="24" customHeight="1" thickBot="1" x14ac:dyDescent="0.3">
      <c r="C7" s="220" t="s">
        <v>144</v>
      </c>
      <c r="D7" s="222">
        <v>2</v>
      </c>
      <c r="E7" s="286"/>
      <c r="F7" s="286"/>
      <c r="G7" s="286"/>
    </row>
    <row r="8" spans="3:7" ht="24" customHeight="1" thickBot="1" x14ac:dyDescent="0.3">
      <c r="C8" s="220" t="s">
        <v>143</v>
      </c>
      <c r="D8" s="230">
        <v>2</v>
      </c>
      <c r="E8" s="286"/>
      <c r="F8" s="286"/>
      <c r="G8" s="286"/>
    </row>
    <row r="9" spans="3:7" ht="24" customHeight="1" thickBot="1" x14ac:dyDescent="0.3">
      <c r="C9" s="220" t="s">
        <v>71</v>
      </c>
      <c r="D9" s="222">
        <v>3</v>
      </c>
      <c r="E9" s="286"/>
      <c r="F9" s="286"/>
      <c r="G9" s="286"/>
    </row>
    <row r="10" spans="3:7" ht="69.75" customHeight="1" thickBot="1" x14ac:dyDescent="0.3">
      <c r="C10" s="220" t="s">
        <v>265</v>
      </c>
      <c r="D10" s="224" t="s">
        <v>74</v>
      </c>
      <c r="E10" s="224" t="s">
        <v>75</v>
      </c>
      <c r="F10" s="224" t="s">
        <v>76</v>
      </c>
      <c r="G10" s="223"/>
    </row>
    <row r="11" spans="3:7" x14ac:dyDescent="0.25">
      <c r="C11" s="121"/>
      <c r="D11" s="122"/>
      <c r="E11" s="122"/>
      <c r="F11" s="122"/>
      <c r="G11" s="123"/>
    </row>
    <row r="12" spans="3:7" ht="15.75" thickBot="1" x14ac:dyDescent="0.3">
      <c r="C12" s="37" t="s">
        <v>125</v>
      </c>
      <c r="D12" s="34"/>
      <c r="E12" s="36"/>
      <c r="F12" s="34"/>
      <c r="G12" s="123"/>
    </row>
    <row r="13" spans="3:7" ht="15.75" thickBot="1" x14ac:dyDescent="0.3">
      <c r="C13" s="34"/>
      <c r="D13" s="34"/>
      <c r="E13" s="36"/>
      <c r="F13" s="184"/>
      <c r="G13" s="225" t="s">
        <v>222</v>
      </c>
    </row>
    <row r="14" spans="3:7" ht="15.75" thickBot="1" x14ac:dyDescent="0.3">
      <c r="C14" s="220" t="s">
        <v>77</v>
      </c>
      <c r="D14" s="240">
        <v>100</v>
      </c>
      <c r="E14" s="36"/>
      <c r="F14" s="34"/>
      <c r="G14" s="123"/>
    </row>
    <row r="15" spans="3:7" ht="15.75" thickBot="1" x14ac:dyDescent="0.3">
      <c r="C15" s="34" t="s">
        <v>78</v>
      </c>
      <c r="D15" s="34" t="s">
        <v>127</v>
      </c>
      <c r="E15" s="34" t="s">
        <v>79</v>
      </c>
      <c r="F15" s="124" t="s">
        <v>118</v>
      </c>
      <c r="G15" s="34" t="s">
        <v>119</v>
      </c>
    </row>
    <row r="16" spans="3:7" ht="15.75" thickBot="1" x14ac:dyDescent="0.3">
      <c r="C16" s="221" t="s">
        <v>65</v>
      </c>
      <c r="D16" s="241">
        <v>0.3</v>
      </c>
      <c r="E16" s="236">
        <f>$D$14*D16</f>
        <v>30</v>
      </c>
      <c r="F16" s="236">
        <f>E16*D6</f>
        <v>30</v>
      </c>
      <c r="G16" s="237">
        <f>E16*1</f>
        <v>30</v>
      </c>
    </row>
    <row r="17" spans="3:7" ht="15.75" thickBot="1" x14ac:dyDescent="0.3">
      <c r="C17" s="221" t="s">
        <v>158</v>
      </c>
      <c r="D17" s="241">
        <v>0.2</v>
      </c>
      <c r="E17" s="236">
        <f t="shared" ref="E17:E18" si="0">$D$14*D17</f>
        <v>20</v>
      </c>
      <c r="F17" s="236">
        <f>E17*D7</f>
        <v>40</v>
      </c>
      <c r="G17" s="237">
        <f>E17*2</f>
        <v>40</v>
      </c>
    </row>
    <row r="18" spans="3:7" ht="15.75" thickBot="1" x14ac:dyDescent="0.3">
      <c r="C18" s="221" t="s">
        <v>157</v>
      </c>
      <c r="D18" s="241">
        <v>0.2</v>
      </c>
      <c r="E18" s="236">
        <f t="shared" si="0"/>
        <v>20</v>
      </c>
      <c r="F18" s="236">
        <f>E18*D8</f>
        <v>40</v>
      </c>
      <c r="G18" s="237">
        <f>E18*3</f>
        <v>60</v>
      </c>
    </row>
    <row r="19" spans="3:7" ht="15.75" thickBot="1" x14ac:dyDescent="0.3">
      <c r="C19" s="221" t="s">
        <v>71</v>
      </c>
      <c r="D19" s="241">
        <v>0.3</v>
      </c>
      <c r="E19" s="236">
        <f>$D$14*D19</f>
        <v>30</v>
      </c>
      <c r="F19" s="236">
        <f>E19*D9</f>
        <v>90</v>
      </c>
      <c r="G19" s="237">
        <f>E19*4</f>
        <v>120</v>
      </c>
    </row>
    <row r="20" spans="3:7" ht="15.75" thickBot="1" x14ac:dyDescent="0.3">
      <c r="C20" s="221" t="s">
        <v>3</v>
      </c>
      <c r="D20" s="242">
        <f>SUM(D16:D19)</f>
        <v>1</v>
      </c>
      <c r="E20" s="238">
        <f>SUM(E16:E19)</f>
        <v>100</v>
      </c>
      <c r="F20" s="238">
        <f>SUM(F16:F19)</f>
        <v>200</v>
      </c>
      <c r="G20" s="238">
        <f>SUM(G16:G19)</f>
        <v>250</v>
      </c>
    </row>
    <row r="21" spans="3:7" ht="15.75" thickBot="1" x14ac:dyDescent="0.3"/>
    <row r="22" spans="3:7" ht="15.75" thickBot="1" x14ac:dyDescent="0.3">
      <c r="D22" s="212"/>
      <c r="E22" s="221" t="s">
        <v>242</v>
      </c>
      <c r="F22" s="239">
        <f>Total_dwellings*0.25</f>
        <v>25</v>
      </c>
      <c r="G22" s="212"/>
    </row>
  </sheetData>
  <sheetProtection algorithmName="SHA-512" hashValue="c3Jeu+bTOMcY7E4EFH11CXgBQ4zP9zu7s6zHf0nHNfNi8fR7+CUEyuI6ZfJBauBnbMOYpUXbpNvI+MFQ0jGpyw==" saltValue="3nKzsYXslAwC2gd2iToZow==" spinCount="100000" sheet="1" objects="1" scenarios="1" formatCells="0"/>
  <mergeCells count="4">
    <mergeCell ref="C2:G2"/>
    <mergeCell ref="G6:G9"/>
    <mergeCell ref="F6:F9"/>
    <mergeCell ref="E6:E9"/>
  </mergeCell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E99CE4-B1A8-43A4-A569-D053460047D4}">
  <sheetPr>
    <tabColor theme="8" tint="0.59999389629810485"/>
  </sheetPr>
  <dimension ref="C1:J25"/>
  <sheetViews>
    <sheetView showGridLines="0" topLeftCell="A9" zoomScale="90" zoomScaleNormal="90" workbookViewId="0">
      <selection activeCell="F26" sqref="F26"/>
    </sheetView>
  </sheetViews>
  <sheetFormatPr defaultRowHeight="15" x14ac:dyDescent="0.25"/>
  <cols>
    <col min="1" max="2" width="3.7109375" customWidth="1"/>
    <col min="3" max="3" width="22.140625" customWidth="1"/>
    <col min="4" max="9" width="20.7109375" customWidth="1"/>
    <col min="10" max="10" width="17.140625" customWidth="1"/>
  </cols>
  <sheetData>
    <row r="1" spans="3:10" ht="15.75" thickBot="1" x14ac:dyDescent="0.3"/>
    <row r="2" spans="3:10" ht="42" customHeight="1" thickBot="1" x14ac:dyDescent="0.3">
      <c r="C2" s="283" t="s">
        <v>278</v>
      </c>
      <c r="D2" s="284"/>
      <c r="E2" s="284"/>
      <c r="F2" s="284"/>
      <c r="G2" s="284"/>
      <c r="H2" s="289"/>
      <c r="I2" s="290"/>
    </row>
    <row r="3" spans="3:10" ht="15.75" thickBot="1" x14ac:dyDescent="0.3"/>
    <row r="4" spans="3:10" ht="36.75" thickBot="1" x14ac:dyDescent="0.3">
      <c r="C4" s="188" t="s">
        <v>210</v>
      </c>
      <c r="D4" s="23" t="s">
        <v>23</v>
      </c>
      <c r="E4" s="6" t="s">
        <v>24</v>
      </c>
      <c r="F4" s="24" t="s">
        <v>25</v>
      </c>
      <c r="G4" s="25" t="s">
        <v>26</v>
      </c>
      <c r="H4" s="92" t="s">
        <v>27</v>
      </c>
      <c r="I4" s="27" t="s">
        <v>28</v>
      </c>
      <c r="J4" s="189"/>
    </row>
    <row r="5" spans="3:10" ht="75.75" customHeight="1" thickBot="1" x14ac:dyDescent="0.3">
      <c r="C5" s="8" t="s">
        <v>0</v>
      </c>
      <c r="D5" s="63" t="s">
        <v>105</v>
      </c>
      <c r="E5" s="64" t="s">
        <v>102</v>
      </c>
      <c r="F5" s="65" t="s">
        <v>103</v>
      </c>
      <c r="G5" s="66" t="s">
        <v>104</v>
      </c>
      <c r="H5" s="94" t="s">
        <v>101</v>
      </c>
      <c r="I5" s="67" t="s">
        <v>100</v>
      </c>
      <c r="J5" s="189" t="s">
        <v>218</v>
      </c>
    </row>
    <row r="6" spans="3:10" ht="66.75" customHeight="1" thickBot="1" x14ac:dyDescent="0.3">
      <c r="C6" s="8" t="s">
        <v>30</v>
      </c>
      <c r="D6" s="68" t="s">
        <v>113</v>
      </c>
      <c r="E6" s="64" t="s">
        <v>112</v>
      </c>
      <c r="F6" s="65" t="s">
        <v>110</v>
      </c>
      <c r="G6" s="66" t="s">
        <v>111</v>
      </c>
      <c r="H6" s="94" t="s">
        <v>106</v>
      </c>
      <c r="I6" s="67" t="s">
        <v>107</v>
      </c>
      <c r="J6" s="189" t="s">
        <v>219</v>
      </c>
    </row>
    <row r="7" spans="3:10" ht="66.75" customHeight="1" thickBot="1" x14ac:dyDescent="0.3">
      <c r="C7" s="5" t="s">
        <v>121</v>
      </c>
      <c r="D7" s="54" t="s">
        <v>98</v>
      </c>
      <c r="E7" s="1" t="s">
        <v>97</v>
      </c>
      <c r="F7" s="55" t="s">
        <v>96</v>
      </c>
      <c r="G7" s="56" t="s">
        <v>95</v>
      </c>
      <c r="H7" s="91" t="s">
        <v>94</v>
      </c>
      <c r="I7" s="57" t="s">
        <v>93</v>
      </c>
      <c r="J7" s="189" t="s">
        <v>220</v>
      </c>
    </row>
    <row r="8" spans="3:10" ht="66.75" customHeight="1" thickBot="1" x14ac:dyDescent="0.3">
      <c r="C8" s="7" t="s">
        <v>11</v>
      </c>
      <c r="D8" s="58" t="s">
        <v>291</v>
      </c>
      <c r="E8" s="59" t="s">
        <v>292</v>
      </c>
      <c r="F8" s="60" t="s">
        <v>293</v>
      </c>
      <c r="G8" s="61" t="s">
        <v>294</v>
      </c>
      <c r="H8" s="93" t="s">
        <v>295</v>
      </c>
      <c r="I8" s="62" t="s">
        <v>296</v>
      </c>
      <c r="J8" s="189" t="s">
        <v>235</v>
      </c>
    </row>
    <row r="9" spans="3:10" ht="66.75" customHeight="1" thickBot="1" x14ac:dyDescent="0.3">
      <c r="C9" s="5" t="s">
        <v>46</v>
      </c>
      <c r="D9" s="70" t="s">
        <v>48</v>
      </c>
      <c r="E9" s="71" t="s">
        <v>49</v>
      </c>
      <c r="F9" s="55" t="s">
        <v>16</v>
      </c>
      <c r="G9" s="56" t="s">
        <v>17</v>
      </c>
      <c r="H9" s="91" t="s">
        <v>40</v>
      </c>
      <c r="I9" s="57" t="s">
        <v>40</v>
      </c>
      <c r="J9" s="235" t="s">
        <v>290</v>
      </c>
    </row>
    <row r="10" spans="3:10" ht="66.75" customHeight="1" thickBot="1" x14ac:dyDescent="0.3">
      <c r="C10" s="9" t="s">
        <v>1</v>
      </c>
      <c r="D10" s="294" t="s">
        <v>209</v>
      </c>
      <c r="E10" s="295"/>
      <c r="F10" s="293" t="s">
        <v>243</v>
      </c>
      <c r="G10" s="293"/>
      <c r="H10" s="296" t="s">
        <v>244</v>
      </c>
      <c r="I10" s="297"/>
      <c r="J10" s="189"/>
    </row>
    <row r="11" spans="3:10" ht="66.75" customHeight="1" thickBot="1" x14ac:dyDescent="0.3">
      <c r="C11" s="5" t="s">
        <v>2</v>
      </c>
      <c r="D11" s="77" t="s">
        <v>18</v>
      </c>
      <c r="E11" s="1" t="s">
        <v>57</v>
      </c>
      <c r="F11" s="55" t="s">
        <v>58</v>
      </c>
      <c r="G11" s="56" t="s">
        <v>56</v>
      </c>
      <c r="H11" s="91" t="s">
        <v>55</v>
      </c>
      <c r="I11" s="57" t="s">
        <v>53</v>
      </c>
      <c r="J11" s="189" t="s">
        <v>54</v>
      </c>
    </row>
    <row r="14" spans="3:10" x14ac:dyDescent="0.25">
      <c r="C14" s="34"/>
      <c r="D14" s="11">
        <v>1</v>
      </c>
      <c r="E14" s="12">
        <v>2</v>
      </c>
      <c r="F14" s="13">
        <v>3</v>
      </c>
      <c r="G14" s="14">
        <v>4</v>
      </c>
      <c r="H14" s="15">
        <v>5</v>
      </c>
      <c r="I14" s="16">
        <v>6</v>
      </c>
    </row>
    <row r="15" spans="3:10" ht="39.75" customHeight="1" x14ac:dyDescent="0.25">
      <c r="C15" s="129" t="s">
        <v>0</v>
      </c>
      <c r="D15" s="243" t="s">
        <v>9</v>
      </c>
      <c r="E15" s="244"/>
      <c r="F15" s="243"/>
      <c r="G15" s="243"/>
      <c r="H15" s="243"/>
      <c r="I15" s="243"/>
    </row>
    <row r="16" spans="3:10" ht="39.75" customHeight="1" x14ac:dyDescent="0.25">
      <c r="C16" s="129" t="s">
        <v>30</v>
      </c>
      <c r="D16" s="243" t="s">
        <v>9</v>
      </c>
      <c r="E16" s="244"/>
      <c r="F16" s="243"/>
      <c r="G16" s="243"/>
      <c r="H16" s="243"/>
      <c r="I16" s="243"/>
    </row>
    <row r="17" spans="3:9" ht="39.75" customHeight="1" x14ac:dyDescent="0.25">
      <c r="C17" s="129" t="s">
        <v>121</v>
      </c>
      <c r="D17" s="243" t="s">
        <v>9</v>
      </c>
      <c r="E17" s="244"/>
      <c r="F17" s="243"/>
      <c r="G17" s="243"/>
      <c r="H17" s="243"/>
      <c r="I17" s="243"/>
    </row>
    <row r="18" spans="3:9" ht="39.75" customHeight="1" x14ac:dyDescent="0.25">
      <c r="C18" s="129" t="s">
        <v>11</v>
      </c>
      <c r="D18" s="243" t="s">
        <v>9</v>
      </c>
      <c r="E18" s="244"/>
      <c r="F18" s="243"/>
      <c r="G18" s="243"/>
      <c r="H18" s="243"/>
      <c r="I18" s="243"/>
    </row>
    <row r="19" spans="3:9" ht="39.75" customHeight="1" x14ac:dyDescent="0.25">
      <c r="C19" s="129" t="s">
        <v>46</v>
      </c>
      <c r="D19" s="243" t="s">
        <v>9</v>
      </c>
      <c r="E19" s="244"/>
      <c r="F19" s="243"/>
      <c r="G19" s="243"/>
      <c r="H19" s="243"/>
      <c r="I19" s="243"/>
    </row>
    <row r="20" spans="3:9" ht="39.75" customHeight="1" x14ac:dyDescent="0.25">
      <c r="C20" s="129" t="s">
        <v>1</v>
      </c>
      <c r="D20" s="291" t="s">
        <v>9</v>
      </c>
      <c r="E20" s="292"/>
      <c r="F20" s="291"/>
      <c r="G20" s="292"/>
      <c r="H20" s="291"/>
      <c r="I20" s="292"/>
    </row>
    <row r="21" spans="3:9" ht="39.75" customHeight="1" x14ac:dyDescent="0.25">
      <c r="C21" s="129" t="s">
        <v>2</v>
      </c>
      <c r="D21" s="243" t="s">
        <v>9</v>
      </c>
      <c r="E21" s="244"/>
      <c r="F21" s="243"/>
      <c r="G21" s="243"/>
      <c r="H21" s="243"/>
      <c r="I21" s="243"/>
    </row>
    <row r="22" spans="3:9" ht="15.75" thickBot="1" x14ac:dyDescent="0.3"/>
    <row r="23" spans="3:9" x14ac:dyDescent="0.25">
      <c r="C23" s="245" t="s">
        <v>7</v>
      </c>
      <c r="D23" s="246">
        <f>COUNTIF('Step 2'!$D$15:$D$19, "x")+COUNTIF('Step 2'!$D$21, "x")</f>
        <v>6</v>
      </c>
      <c r="E23" s="246">
        <f>COUNTIF('Step 2'!$E$15:$E$19, "x")+COUNTIF('Step 2'!D$20, "x")+COUNTIF('Step 2'!$E$21, "x")</f>
        <v>1</v>
      </c>
      <c r="F23" s="246">
        <f>COUNTIF('Step 2'!$F$15:$F$19, "x")+COUNTIF('Step 2'!$F$21, "x")</f>
        <v>0</v>
      </c>
      <c r="G23" s="246">
        <f>COUNTIF('Step 2'!$G$15:$G$19, "x")+COUNTIF('Step 2'!F$20, "x")+COUNTIF('Step 2'!$G$21, "x")</f>
        <v>0</v>
      </c>
      <c r="H23" s="246">
        <f>COUNTIF('Step 2'!$H$15:$H$19, "x")+COUNTIF('Step 2'!$H$21, "x")</f>
        <v>0</v>
      </c>
      <c r="I23" s="247">
        <f>COUNTIF('Step 2'!$I$15:$I$19, "x")+COUNTIF('Step 2'!H$20, "x")+COUNTIF('Step 2'!$I$21, "x")</f>
        <v>0</v>
      </c>
    </row>
    <row r="24" spans="3:9" x14ac:dyDescent="0.25">
      <c r="C24" s="248" t="s">
        <v>8</v>
      </c>
      <c r="D24" s="249">
        <f>'Step 2'!$D$14*D23</f>
        <v>6</v>
      </c>
      <c r="E24" s="249">
        <f>'Step 2'!$E$14*E23</f>
        <v>2</v>
      </c>
      <c r="F24" s="249">
        <f>'Step 2'!$F$14*F23</f>
        <v>0</v>
      </c>
      <c r="G24" s="249">
        <f>'Step 2'!$G$14*G23</f>
        <v>0</v>
      </c>
      <c r="H24" s="249">
        <f>'Step 2'!$H$14*H23</f>
        <v>0</v>
      </c>
      <c r="I24" s="250">
        <f>'Step 2'!$I$14*I23</f>
        <v>0</v>
      </c>
    </row>
    <row r="25" spans="3:9" ht="15.75" thickBot="1" x14ac:dyDescent="0.3">
      <c r="C25" s="251" t="s">
        <v>3</v>
      </c>
      <c r="D25" s="287">
        <f>IF(SUM(D23:I23)=7, SUM(D24:I24), "Incomplete - please fill in one box per row")</f>
        <v>8</v>
      </c>
      <c r="E25" s="287"/>
      <c r="F25" s="287"/>
      <c r="G25" s="287"/>
      <c r="H25" s="287"/>
      <c r="I25" s="288"/>
    </row>
  </sheetData>
  <sheetProtection algorithmName="SHA-512" hashValue="/HBZ0papuqXxZTDk2Jtcraqzjnyk1T+0FvE3pAl8qy4Imc2oefUPam06V3xXDZQEh7LymchpsJ/CTxZA6xFNWQ==" saltValue="h0fpPHa90qdF1csERyapEw==" spinCount="100000" sheet="1" objects="1" scenarios="1" formatCells="0"/>
  <mergeCells count="8">
    <mergeCell ref="D25:I25"/>
    <mergeCell ref="C2:I2"/>
    <mergeCell ref="D20:E20"/>
    <mergeCell ref="H20:I20"/>
    <mergeCell ref="F20:G20"/>
    <mergeCell ref="F10:G10"/>
    <mergeCell ref="D10:E10"/>
    <mergeCell ref="H10:I1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0B59C-F4EA-4C8D-95A4-03A2470BACD0}">
  <sheetPr>
    <tabColor theme="8" tint="0.39997558519241921"/>
  </sheetPr>
  <dimension ref="C1:J15"/>
  <sheetViews>
    <sheetView showGridLines="0" workbookViewId="0">
      <selection activeCell="D6" sqref="D6:I6"/>
    </sheetView>
  </sheetViews>
  <sheetFormatPr defaultRowHeight="15" x14ac:dyDescent="0.25"/>
  <cols>
    <col min="1" max="2" width="5" customWidth="1"/>
    <col min="3" max="11" width="19.7109375" customWidth="1"/>
  </cols>
  <sheetData>
    <row r="1" spans="3:10" ht="15.75" thickBot="1" x14ac:dyDescent="0.3"/>
    <row r="2" spans="3:10" ht="42" customHeight="1" thickBot="1" x14ac:dyDescent="0.3">
      <c r="C2" s="283" t="s">
        <v>273</v>
      </c>
      <c r="D2" s="284"/>
      <c r="E2" s="284"/>
      <c r="F2" s="284"/>
      <c r="G2" s="284"/>
      <c r="H2" s="289"/>
      <c r="I2" s="290"/>
    </row>
    <row r="3" spans="3:10" ht="15.75" thickBot="1" x14ac:dyDescent="0.3">
      <c r="C3" s="81"/>
      <c r="D3" s="10"/>
      <c r="E3" s="2"/>
      <c r="F3" s="81"/>
      <c r="G3" s="81"/>
      <c r="H3" s="81"/>
      <c r="I3" s="2"/>
    </row>
    <row r="4" spans="3:10" x14ac:dyDescent="0.25">
      <c r="C4" s="28" t="s">
        <v>7</v>
      </c>
      <c r="D4" s="246">
        <f>COUNTIF('Step 2'!$D$15:$D$19, "x")+COUNTIF('Step 2'!$D$21, "x")</f>
        <v>6</v>
      </c>
      <c r="E4" s="246">
        <f>COUNTIF('Step 2'!$E$15:$E$19, "x")+COUNTIF('Step 2'!D$20, "x")+COUNTIF('Step 2'!$E$21, "x")</f>
        <v>1</v>
      </c>
      <c r="F4" s="246">
        <f>COUNTIF('Step 2'!$F$15:$F$19, "x")+COUNTIF('Step 2'!$F$21, "x")</f>
        <v>0</v>
      </c>
      <c r="G4" s="246">
        <f>COUNTIF('Step 2'!$G$15:$G$19, "x")+COUNTIF('Step 2'!F$20, "x")+COUNTIF('Step 2'!$G$21, "x")</f>
        <v>0</v>
      </c>
      <c r="H4" s="246">
        <f>COUNTIF('Step 2'!$H$15:$H$19, "x")+COUNTIF('Step 2'!$H$21, "x")</f>
        <v>0</v>
      </c>
      <c r="I4" s="247">
        <f>COUNTIF('Step 2'!$I$15:$I$19, "x")+COUNTIF('Step 2'!H$20, "x")+COUNTIF('Step 2'!$I$21, "x")</f>
        <v>0</v>
      </c>
    </row>
    <row r="5" spans="3:10" x14ac:dyDescent="0.25">
      <c r="C5" s="29" t="s">
        <v>8</v>
      </c>
      <c r="D5" s="249">
        <f>'Step 2'!$D$14*D4</f>
        <v>6</v>
      </c>
      <c r="E5" s="249">
        <f>'Step 2'!$E$14*E4</f>
        <v>2</v>
      </c>
      <c r="F5" s="249">
        <f>'Step 2'!$F$14*F4</f>
        <v>0</v>
      </c>
      <c r="G5" s="249">
        <f>'Step 2'!$G$14*G4</f>
        <v>0</v>
      </c>
      <c r="H5" s="249">
        <f>'Step 2'!$H$14*H4</f>
        <v>0</v>
      </c>
      <c r="I5" s="250">
        <f>'Step 2'!$I$14*I4</f>
        <v>0</v>
      </c>
    </row>
    <row r="6" spans="3:10" ht="15.75" thickBot="1" x14ac:dyDescent="0.3">
      <c r="C6" s="30" t="s">
        <v>3</v>
      </c>
      <c r="D6" s="287">
        <f>IF(SUM(D4:I4)=7, SUM(D5:I5), "Incomplete - please fill in one box per row")</f>
        <v>8</v>
      </c>
      <c r="E6" s="287"/>
      <c r="F6" s="287"/>
      <c r="G6" s="287"/>
      <c r="H6" s="287"/>
      <c r="I6" s="288"/>
    </row>
    <row r="7" spans="3:10" ht="15.75" thickBot="1" x14ac:dyDescent="0.3">
      <c r="C7" s="81"/>
      <c r="D7" s="3"/>
      <c r="E7" s="4"/>
      <c r="F7" s="84"/>
      <c r="G7" s="81"/>
      <c r="H7" s="81"/>
      <c r="I7" s="2"/>
    </row>
    <row r="8" spans="3:10" ht="24" customHeight="1" thickBot="1" x14ac:dyDescent="0.3">
      <c r="C8" s="5" t="s">
        <v>4</v>
      </c>
      <c r="D8" s="215" t="s">
        <v>5</v>
      </c>
      <c r="E8" s="191" t="s">
        <v>263</v>
      </c>
      <c r="F8" s="192" t="s">
        <v>262</v>
      </c>
      <c r="G8" s="107" t="s">
        <v>261</v>
      </c>
      <c r="H8" s="193" t="s">
        <v>260</v>
      </c>
      <c r="I8" s="195" t="s">
        <v>259</v>
      </c>
    </row>
    <row r="9" spans="3:10" ht="84" customHeight="1" thickBot="1" x14ac:dyDescent="0.3">
      <c r="C9" s="7" t="s">
        <v>167</v>
      </c>
      <c r="D9" s="100" t="s">
        <v>39</v>
      </c>
      <c r="E9" s="101" t="s">
        <v>212</v>
      </c>
      <c r="F9" s="102" t="s">
        <v>213</v>
      </c>
      <c r="G9" s="103" t="s">
        <v>211</v>
      </c>
      <c r="H9" s="104" t="s">
        <v>214</v>
      </c>
      <c r="I9" s="105" t="s">
        <v>35</v>
      </c>
    </row>
    <row r="10" spans="3:10" ht="47.25" customHeight="1" thickBot="1" x14ac:dyDescent="0.3">
      <c r="C10" s="117"/>
      <c r="D10" s="298" t="s">
        <v>221</v>
      </c>
      <c r="E10" s="299"/>
      <c r="F10" s="300"/>
      <c r="G10" s="118" t="s">
        <v>115</v>
      </c>
      <c r="H10" s="118" t="s">
        <v>114</v>
      </c>
      <c r="I10" s="119" t="s">
        <v>117</v>
      </c>
    </row>
    <row r="11" spans="3:10" ht="15.75" thickBot="1" x14ac:dyDescent="0.3">
      <c r="C11" s="81"/>
      <c r="D11" s="10"/>
      <c r="E11" s="2"/>
      <c r="F11" s="81"/>
      <c r="G11" s="81"/>
      <c r="H11" s="81"/>
      <c r="I11" s="2"/>
    </row>
    <row r="12" spans="3:10" ht="17.25" thickBot="1" x14ac:dyDescent="0.35">
      <c r="C12" s="35"/>
      <c r="D12" s="301" t="s">
        <v>90</v>
      </c>
      <c r="E12" s="302"/>
      <c r="F12" s="302"/>
      <c r="G12" s="302"/>
      <c r="H12" s="302"/>
      <c r="I12" s="303"/>
    </row>
    <row r="13" spans="3:10" ht="44.25" customHeight="1" thickBot="1" x14ac:dyDescent="0.3">
      <c r="C13" s="89" t="s">
        <v>268</v>
      </c>
      <c r="D13" s="100" t="s">
        <v>84</v>
      </c>
      <c r="E13" s="101" t="s">
        <v>84</v>
      </c>
      <c r="F13" s="102" t="s">
        <v>84</v>
      </c>
      <c r="G13" s="107" t="s">
        <v>245</v>
      </c>
      <c r="H13" s="108" t="s">
        <v>246</v>
      </c>
      <c r="I13" s="109" t="s">
        <v>247</v>
      </c>
      <c r="J13" s="36"/>
    </row>
    <row r="14" spans="3:10" ht="15.75" thickBot="1" x14ac:dyDescent="0.3"/>
    <row r="15" spans="3:10" ht="36.75" thickBot="1" x14ac:dyDescent="0.3">
      <c r="C15" s="89" t="s">
        <v>216</v>
      </c>
      <c r="D15" s="252">
        <f>Part1_CarSpaces</f>
        <v>200</v>
      </c>
      <c r="E15" s="252">
        <f>Part1_CarSpaces</f>
        <v>200</v>
      </c>
      <c r="F15" s="252">
        <f>Part1_CarSpaces</f>
        <v>200</v>
      </c>
      <c r="G15" s="253">
        <f>Part1_CarSpaces*Proportion_MinReduction</f>
        <v>140</v>
      </c>
      <c r="H15" s="253">
        <f>Part1_CarSpaces*Proportion_MidReduction</f>
        <v>120</v>
      </c>
      <c r="I15" s="254">
        <f>Part1_CarSpaces*Proportion_MaxReduction</f>
        <v>100</v>
      </c>
    </row>
  </sheetData>
  <sheetProtection algorithmName="SHA-512" hashValue="FLgpKhRWA8jOv152mVXRuWUQ1HtIjmjYn0SZFpDeXSIueUyFF7GdQnVSKQO2V60qQWSFns/g1MNCs8umvFE20Q==" saltValue="uxD3RF1UnX+08WaAuXgLzA==" spinCount="100000" sheet="1" objects="1" scenarios="1"/>
  <mergeCells count="4">
    <mergeCell ref="C2:I2"/>
    <mergeCell ref="D6:I6"/>
    <mergeCell ref="D10:F10"/>
    <mergeCell ref="D12:I1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FDA7E7-D217-4DB7-AF20-B2AF9113F788}">
  <sheetPr>
    <tabColor theme="8"/>
  </sheetPr>
  <dimension ref="C1:J27"/>
  <sheetViews>
    <sheetView showGridLines="0" zoomScaleNormal="100" workbookViewId="0">
      <selection activeCell="G17" sqref="G17"/>
    </sheetView>
  </sheetViews>
  <sheetFormatPr defaultRowHeight="15" x14ac:dyDescent="0.25"/>
  <cols>
    <col min="1" max="2" width="5.140625" customWidth="1"/>
    <col min="3" max="3" width="23.7109375" customWidth="1"/>
    <col min="4" max="8" width="22.28515625" customWidth="1"/>
    <col min="9" max="9" width="21.140625" customWidth="1"/>
    <col min="10" max="10" width="64.5703125" customWidth="1"/>
  </cols>
  <sheetData>
    <row r="1" spans="3:10" ht="15.75" thickBot="1" x14ac:dyDescent="0.3"/>
    <row r="2" spans="3:10" ht="42" customHeight="1" thickBot="1" x14ac:dyDescent="0.3">
      <c r="C2" s="283" t="s">
        <v>274</v>
      </c>
      <c r="D2" s="284"/>
      <c r="E2" s="284"/>
      <c r="F2" s="284"/>
      <c r="G2" s="284"/>
      <c r="H2" s="289"/>
      <c r="I2" s="290"/>
    </row>
    <row r="3" spans="3:10" ht="15.75" thickBot="1" x14ac:dyDescent="0.3"/>
    <row r="4" spans="3:10" ht="15.75" thickBot="1" x14ac:dyDescent="0.3">
      <c r="C4" s="194" t="s">
        <v>168</v>
      </c>
      <c r="D4" s="215" t="s">
        <v>5</v>
      </c>
      <c r="E4" s="191" t="s">
        <v>263</v>
      </c>
      <c r="F4" s="192" t="s">
        <v>262</v>
      </c>
      <c r="G4" s="107" t="s">
        <v>261</v>
      </c>
      <c r="H4" s="193" t="s">
        <v>260</v>
      </c>
      <c r="I4" s="195" t="s">
        <v>259</v>
      </c>
    </row>
    <row r="5" spans="3:10" ht="14.25" hidden="1" customHeight="1" x14ac:dyDescent="0.25">
      <c r="C5" s="117"/>
      <c r="D5" s="196">
        <v>0</v>
      </c>
      <c r="E5" s="197">
        <v>0</v>
      </c>
      <c r="F5" s="198">
        <v>0</v>
      </c>
      <c r="G5" s="199">
        <v>0.7</v>
      </c>
      <c r="H5" s="200">
        <v>0.6</v>
      </c>
      <c r="I5" s="201">
        <v>0.5</v>
      </c>
    </row>
    <row r="6" spans="3:10" ht="15.75" thickBot="1" x14ac:dyDescent="0.3"/>
    <row r="7" spans="3:10" ht="29.25" customHeight="1" thickBot="1" x14ac:dyDescent="0.3">
      <c r="C7" s="310" t="s">
        <v>232</v>
      </c>
      <c r="D7" s="311"/>
      <c r="E7" s="311"/>
      <c r="F7" s="311"/>
      <c r="G7" s="311"/>
      <c r="H7" s="311"/>
      <c r="I7" s="312"/>
    </row>
    <row r="8" spans="3:10" ht="30" customHeight="1" thickBot="1" x14ac:dyDescent="0.3">
      <c r="C8" s="89" t="s">
        <v>216</v>
      </c>
      <c r="D8" s="252">
        <f>Part1_CarSpaces</f>
        <v>200</v>
      </c>
      <c r="E8" s="252">
        <f>Part1_CarSpaces</f>
        <v>200</v>
      </c>
      <c r="F8" s="252">
        <f>Part1_CarSpaces</f>
        <v>200</v>
      </c>
      <c r="G8" s="253">
        <f>Part1_CarSpaces*Proportion_MinReduction</f>
        <v>140</v>
      </c>
      <c r="H8" s="253">
        <f>Part1_CarSpaces*Proportion_MidReduction</f>
        <v>120</v>
      </c>
      <c r="I8" s="254">
        <f>Part1_CarSpaces*Proportion_MaxReduction</f>
        <v>100</v>
      </c>
    </row>
    <row r="9" spans="3:10" ht="30" hidden="1" customHeight="1" thickBot="1" x14ac:dyDescent="0.3">
      <c r="C9" s="316" t="s">
        <v>272</v>
      </c>
      <c r="D9" s="255"/>
      <c r="E9" s="255" t="s">
        <v>123</v>
      </c>
      <c r="F9" s="255"/>
      <c r="G9" s="256">
        <v>0.4</v>
      </c>
      <c r="H9" s="256">
        <v>0.55000000000000004</v>
      </c>
      <c r="I9" s="257">
        <v>0.7</v>
      </c>
    </row>
    <row r="10" spans="3:10" ht="30" customHeight="1" thickBot="1" x14ac:dyDescent="0.3">
      <c r="C10" s="317"/>
      <c r="D10" s="255"/>
      <c r="E10" s="255"/>
      <c r="F10" s="255"/>
      <c r="G10" s="258">
        <f>G8*G9</f>
        <v>56</v>
      </c>
      <c r="H10" s="259">
        <f>H8*H9</f>
        <v>66</v>
      </c>
      <c r="I10" s="260">
        <f>I8*I9</f>
        <v>70</v>
      </c>
    </row>
    <row r="11" spans="3:10" ht="30" customHeight="1" thickBot="1" x14ac:dyDescent="0.3">
      <c r="C11" s="112" t="s">
        <v>271</v>
      </c>
      <c r="D11" s="255"/>
      <c r="E11" s="255"/>
      <c r="F11" s="255"/>
      <c r="G11" s="258">
        <f>G8-G10</f>
        <v>84</v>
      </c>
      <c r="H11" s="259">
        <f>H8-H10</f>
        <v>54</v>
      </c>
      <c r="I11" s="260">
        <f>I8-I10</f>
        <v>30</v>
      </c>
      <c r="J11" s="211" t="s">
        <v>239</v>
      </c>
    </row>
    <row r="12" spans="3:10" ht="30" hidden="1" customHeight="1" thickBot="1" x14ac:dyDescent="0.3">
      <c r="C12" s="313" t="s">
        <v>217</v>
      </c>
      <c r="D12" s="261"/>
      <c r="E12" s="261"/>
      <c r="F12" s="261"/>
      <c r="G12" s="262">
        <v>0.03</v>
      </c>
      <c r="H12" s="262">
        <v>7.4999999999999997E-2</v>
      </c>
      <c r="I12" s="263">
        <v>0.1</v>
      </c>
    </row>
    <row r="13" spans="3:10" ht="30" customHeight="1" thickBot="1" x14ac:dyDescent="0.3">
      <c r="C13" s="314"/>
      <c r="D13" s="261"/>
      <c r="E13" s="261"/>
      <c r="F13" s="261"/>
      <c r="G13" s="258">
        <f>Total_dwellings*G12</f>
        <v>3</v>
      </c>
      <c r="H13" s="259">
        <f>Total_dwellings*H12</f>
        <v>7.5</v>
      </c>
      <c r="I13" s="260">
        <f>Total_dwellings*I12</f>
        <v>10</v>
      </c>
    </row>
    <row r="14" spans="3:10" ht="30" hidden="1" customHeight="1" thickBot="1" x14ac:dyDescent="0.3">
      <c r="C14" s="89" t="s">
        <v>236</v>
      </c>
      <c r="D14" s="264">
        <f>D8</f>
        <v>200</v>
      </c>
      <c r="E14" s="264">
        <f>E8</f>
        <v>200</v>
      </c>
      <c r="F14" s="264">
        <f>F8</f>
        <v>200</v>
      </c>
      <c r="G14" s="265">
        <f>G8+G13</f>
        <v>143</v>
      </c>
      <c r="H14" s="266">
        <f>H8+H13</f>
        <v>127.5</v>
      </c>
      <c r="I14" s="267">
        <f>I8+I13</f>
        <v>110</v>
      </c>
    </row>
    <row r="15" spans="3:10" ht="27" customHeight="1" thickBot="1" x14ac:dyDescent="0.3">
      <c r="C15" s="202" t="s">
        <v>224</v>
      </c>
      <c r="D15" s="268">
        <f t="shared" ref="D15:I15" si="0">ROUNDUP(0.25*Total_dwellings, 1)</f>
        <v>25</v>
      </c>
      <c r="E15" s="268">
        <f t="shared" si="0"/>
        <v>25</v>
      </c>
      <c r="F15" s="268">
        <f t="shared" si="0"/>
        <v>25</v>
      </c>
      <c r="G15" s="258">
        <f t="shared" si="0"/>
        <v>25</v>
      </c>
      <c r="H15" s="259">
        <f>ROUNDUP(0.25*Total_dwellings, 1)</f>
        <v>25</v>
      </c>
      <c r="I15" s="260">
        <f t="shared" si="0"/>
        <v>25</v>
      </c>
      <c r="J15" s="204"/>
    </row>
    <row r="16" spans="3:10" ht="27" customHeight="1" thickBot="1" x14ac:dyDescent="0.3">
      <c r="C16" s="89" t="s">
        <v>237</v>
      </c>
      <c r="D16" s="268">
        <f t="shared" ref="D16:I16" si="1">D6+D14+D15</f>
        <v>225</v>
      </c>
      <c r="E16" s="268">
        <f t="shared" si="1"/>
        <v>225</v>
      </c>
      <c r="F16" s="268">
        <f t="shared" si="1"/>
        <v>225</v>
      </c>
      <c r="G16" s="265">
        <f t="shared" si="1"/>
        <v>168</v>
      </c>
      <c r="H16" s="266">
        <f t="shared" si="1"/>
        <v>152.5</v>
      </c>
      <c r="I16" s="267">
        <f t="shared" si="1"/>
        <v>135</v>
      </c>
      <c r="J16" s="204"/>
    </row>
    <row r="17" spans="3:10" s="208" customFormat="1" ht="30.75" customHeight="1" thickBot="1" x14ac:dyDescent="0.3">
      <c r="C17" s="207" t="s">
        <v>267</v>
      </c>
      <c r="D17" s="269"/>
      <c r="E17" s="269"/>
      <c r="F17" s="270"/>
      <c r="G17" s="271">
        <f>$F$16-G16</f>
        <v>57</v>
      </c>
      <c r="H17" s="271">
        <f>$F$16-H16</f>
        <v>72.5</v>
      </c>
      <c r="I17" s="271">
        <f>$F$16-I16</f>
        <v>90</v>
      </c>
      <c r="J17" s="204"/>
    </row>
    <row r="18" spans="3:10" ht="28.5" customHeight="1" x14ac:dyDescent="0.25">
      <c r="C18" s="35"/>
      <c r="D18" s="315" t="s">
        <v>238</v>
      </c>
      <c r="E18" s="315"/>
      <c r="F18" s="315"/>
      <c r="G18" s="315"/>
      <c r="H18" s="315"/>
      <c r="I18" s="315"/>
    </row>
    <row r="19" spans="3:10" ht="23.25" customHeight="1" thickBot="1" x14ac:dyDescent="0.3">
      <c r="J19" s="204"/>
    </row>
    <row r="20" spans="3:10" ht="31.5" customHeight="1" thickBot="1" x14ac:dyDescent="0.3">
      <c r="C20" s="307" t="s">
        <v>63</v>
      </c>
      <c r="D20" s="308"/>
      <c r="E20" s="308"/>
      <c r="F20" s="308"/>
      <c r="G20" s="308"/>
      <c r="H20" s="308"/>
      <c r="I20" s="309"/>
      <c r="J20" s="204"/>
    </row>
    <row r="21" spans="3:10" ht="23.25" customHeight="1" thickBot="1" x14ac:dyDescent="0.3">
      <c r="C21" s="206" t="s">
        <v>228</v>
      </c>
      <c r="D21" s="115"/>
      <c r="E21" s="115"/>
      <c r="F21" s="115"/>
      <c r="G21" s="318" t="s">
        <v>240</v>
      </c>
      <c r="H21" s="319"/>
      <c r="I21" s="320"/>
      <c r="J21" s="204" t="s">
        <v>68</v>
      </c>
    </row>
    <row r="22" spans="3:10" ht="31.5" customHeight="1" thickBot="1" x14ac:dyDescent="0.3">
      <c r="C22" s="202" t="s">
        <v>229</v>
      </c>
      <c r="D22" s="115"/>
      <c r="E22" s="115"/>
      <c r="F22" s="115"/>
      <c r="G22" s="272">
        <f>IF(G15&lt;101, (G15)/20, 5+(((G15)-100)/30))+1</f>
        <v>2.25</v>
      </c>
      <c r="H22" s="273">
        <f>IF(H15&lt;101, (H15)/20, 5+(((H15)-100)/30))+1</f>
        <v>2.25</v>
      </c>
      <c r="I22" s="274">
        <f>IF(I15&lt;101, (I15)/20, 5+(((I15)-100)/30))+1</f>
        <v>2.25</v>
      </c>
      <c r="J22" s="204" t="s">
        <v>227</v>
      </c>
    </row>
    <row r="23" spans="3:10" ht="30" customHeight="1" thickBot="1" x14ac:dyDescent="0.3">
      <c r="J23" s="204"/>
    </row>
    <row r="24" spans="3:10" ht="34.5" customHeight="1" thickBot="1" x14ac:dyDescent="0.3">
      <c r="C24" s="304" t="s">
        <v>223</v>
      </c>
      <c r="D24" s="305"/>
      <c r="E24" s="305"/>
      <c r="F24" s="305"/>
      <c r="G24" s="305"/>
      <c r="H24" s="305"/>
      <c r="I24" s="306"/>
      <c r="J24" s="204"/>
    </row>
    <row r="25" spans="3:10" ht="37.5" customHeight="1" thickBot="1" x14ac:dyDescent="0.3">
      <c r="C25" s="202" t="s">
        <v>241</v>
      </c>
      <c r="D25" s="115"/>
      <c r="E25" s="115"/>
      <c r="F25" s="115"/>
      <c r="G25" s="275">
        <f>Part1_CycleSpaces</f>
        <v>250</v>
      </c>
      <c r="H25" s="276">
        <f>Part1_CycleSpaces</f>
        <v>250</v>
      </c>
      <c r="I25" s="277">
        <f>Part1_CycleSpaces</f>
        <v>250</v>
      </c>
      <c r="J25" s="204"/>
    </row>
    <row r="26" spans="3:10" ht="33.75" customHeight="1" thickBot="1" x14ac:dyDescent="0.3">
      <c r="C26" s="202" t="s">
        <v>225</v>
      </c>
      <c r="D26" s="115"/>
      <c r="E26" s="115"/>
      <c r="F26" s="115"/>
      <c r="G26" s="275">
        <f>ROUNDUP(Total_dwellings/8, 1)</f>
        <v>12.5</v>
      </c>
      <c r="H26" s="276">
        <f>ROUNDUP(Total_dwellings/8, 1)</f>
        <v>12.5</v>
      </c>
      <c r="I26" s="277">
        <f>ROUNDUP(Total_dwellings/8, 1)</f>
        <v>12.5</v>
      </c>
      <c r="J26" s="204" t="s">
        <v>226</v>
      </c>
    </row>
    <row r="27" spans="3:10" ht="34.5" customHeight="1" thickBot="1" x14ac:dyDescent="0.3">
      <c r="C27" s="89" t="s">
        <v>230</v>
      </c>
      <c r="D27" s="205"/>
      <c r="E27" s="205"/>
      <c r="F27" s="205"/>
      <c r="G27" s="278">
        <f>SUM(G25:G26)</f>
        <v>262.5</v>
      </c>
      <c r="H27" s="279">
        <f>SUM(H25:H26)</f>
        <v>262.5</v>
      </c>
      <c r="I27" s="280">
        <f>SUM(I25:I26)</f>
        <v>262.5</v>
      </c>
    </row>
  </sheetData>
  <sheetProtection algorithmName="SHA-512" hashValue="8dD3RpFfZZtDzVSaaif6dyofa/0TourHufd5emOpWRvaKrBizgtt6LOGHKER08p1Tla7FUoaXn/m0FYU/AcvrQ==" saltValue="fyaQmMu2WZcZwVaMeHGxAQ==" spinCount="100000" sheet="1" objects="1" scenarios="1"/>
  <mergeCells count="8">
    <mergeCell ref="C24:I24"/>
    <mergeCell ref="C20:I20"/>
    <mergeCell ref="C7:I7"/>
    <mergeCell ref="C2:I2"/>
    <mergeCell ref="C12:C13"/>
    <mergeCell ref="D18:I18"/>
    <mergeCell ref="C9:C10"/>
    <mergeCell ref="G21:I21"/>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C55875-941E-4DA7-B5C6-31CD047019E1}">
  <sheetPr>
    <tabColor theme="8" tint="-0.249977111117893"/>
    <pageSetUpPr autoPageBreaks="0"/>
  </sheetPr>
  <dimension ref="C1:K94"/>
  <sheetViews>
    <sheetView showGridLines="0" zoomScale="85" zoomScaleNormal="85" workbookViewId="0">
      <selection activeCell="H12" sqref="H12:H15"/>
    </sheetView>
  </sheetViews>
  <sheetFormatPr defaultColWidth="8.7109375" defaultRowHeight="12" x14ac:dyDescent="0.2"/>
  <cols>
    <col min="1" max="1" width="3.5703125" style="34" customWidth="1"/>
    <col min="2" max="2" width="3.42578125" style="34" customWidth="1"/>
    <col min="3" max="3" width="44.140625" style="35" customWidth="1"/>
    <col min="4" max="6" width="27.5703125" style="34" customWidth="1"/>
    <col min="7" max="9" width="27.5703125" style="35" customWidth="1"/>
    <col min="10" max="10" width="52.28515625" style="36" customWidth="1"/>
    <col min="11" max="11" width="16.140625" style="34" bestFit="1" customWidth="1"/>
    <col min="12" max="18" width="9.140625" style="34" customWidth="1"/>
    <col min="19" max="16384" width="8.7109375" style="34"/>
  </cols>
  <sheetData>
    <row r="1" spans="3:11" ht="12.75" thickBot="1" x14ac:dyDescent="0.25"/>
    <row r="2" spans="3:11" customFormat="1" ht="42" customHeight="1" thickBot="1" x14ac:dyDescent="0.3">
      <c r="C2" s="283" t="s">
        <v>275</v>
      </c>
      <c r="D2" s="284"/>
      <c r="E2" s="284"/>
      <c r="F2" s="284"/>
      <c r="G2" s="284"/>
      <c r="H2" s="289"/>
      <c r="I2" s="290"/>
      <c r="K2" t="s">
        <v>279</v>
      </c>
    </row>
    <row r="3" spans="3:11" ht="12.75" thickBot="1" x14ac:dyDescent="0.25"/>
    <row r="4" spans="3:11" ht="17.25" customHeight="1" thickBot="1" x14ac:dyDescent="0.35">
      <c r="C4" s="186"/>
      <c r="D4" s="349" t="s">
        <v>264</v>
      </c>
      <c r="E4" s="350"/>
      <c r="F4" s="350"/>
      <c r="G4" s="350"/>
      <c r="H4" s="350"/>
      <c r="I4" s="351"/>
    </row>
    <row r="5" spans="3:11" ht="23.45" customHeight="1" thickBot="1" x14ac:dyDescent="0.25">
      <c r="C5" s="5" t="s">
        <v>168</v>
      </c>
      <c r="D5" s="194" t="s">
        <v>5</v>
      </c>
      <c r="E5" s="191" t="s">
        <v>263</v>
      </c>
      <c r="F5" s="192" t="s">
        <v>262</v>
      </c>
      <c r="G5" s="217" t="s">
        <v>261</v>
      </c>
      <c r="H5" s="218" t="s">
        <v>260</v>
      </c>
      <c r="I5" s="219" t="s">
        <v>259</v>
      </c>
    </row>
    <row r="6" spans="3:11" ht="12.75" customHeight="1" thickBot="1" x14ac:dyDescent="0.35">
      <c r="C6" s="186"/>
      <c r="D6" s="185"/>
      <c r="E6" s="185"/>
      <c r="F6" s="185"/>
      <c r="G6" s="185"/>
      <c r="H6" s="185"/>
      <c r="I6" s="185"/>
    </row>
    <row r="7" spans="3:11" ht="12.75" thickBot="1" x14ac:dyDescent="0.25">
      <c r="C7" s="352" t="s">
        <v>193</v>
      </c>
      <c r="D7" s="353"/>
      <c r="E7" s="353"/>
      <c r="F7" s="353"/>
      <c r="G7" s="353"/>
      <c r="H7" s="353"/>
      <c r="I7" s="354"/>
    </row>
    <row r="8" spans="3:11" ht="44.25" customHeight="1" thickBot="1" x14ac:dyDescent="0.25">
      <c r="C8" s="7" t="s">
        <v>170</v>
      </c>
      <c r="D8" s="330" t="s">
        <v>195</v>
      </c>
      <c r="E8" s="331"/>
      <c r="F8" s="332"/>
      <c r="G8" s="323" t="s">
        <v>248</v>
      </c>
      <c r="H8" s="337" t="s">
        <v>249</v>
      </c>
      <c r="I8" s="337" t="s">
        <v>250</v>
      </c>
    </row>
    <row r="9" spans="3:11" ht="44.25" customHeight="1" thickBot="1" x14ac:dyDescent="0.25">
      <c r="C9" s="7" t="s">
        <v>169</v>
      </c>
      <c r="D9" s="330" t="s">
        <v>195</v>
      </c>
      <c r="E9" s="331"/>
      <c r="F9" s="336"/>
      <c r="G9" s="355"/>
      <c r="H9" s="348"/>
      <c r="I9" s="348"/>
    </row>
    <row r="10" spans="3:11" ht="15.6" customHeight="1" thickBot="1" x14ac:dyDescent="0.35">
      <c r="C10" s="186"/>
      <c r="D10" s="185"/>
      <c r="E10" s="185"/>
      <c r="F10" s="185"/>
      <c r="G10" s="185"/>
      <c r="H10" s="185"/>
      <c r="I10" s="185"/>
    </row>
    <row r="11" spans="3:11" s="10" customFormat="1" ht="12.75" thickBot="1" x14ac:dyDescent="0.3">
      <c r="C11" s="333" t="s">
        <v>215</v>
      </c>
      <c r="D11" s="334"/>
      <c r="E11" s="334"/>
      <c r="F11" s="334"/>
      <c r="G11" s="334"/>
      <c r="H11" s="334"/>
      <c r="I11" s="335"/>
      <c r="J11" s="183"/>
    </row>
    <row r="12" spans="3:11" ht="27.75" customHeight="1" thickBot="1" x14ac:dyDescent="0.25">
      <c r="C12" s="7" t="s">
        <v>171</v>
      </c>
      <c r="D12" s="330" t="s">
        <v>195</v>
      </c>
      <c r="E12" s="331"/>
      <c r="F12" s="332"/>
      <c r="G12" s="339" t="s">
        <v>197</v>
      </c>
      <c r="H12" s="337" t="s">
        <v>198</v>
      </c>
      <c r="I12" s="337" t="s">
        <v>253</v>
      </c>
    </row>
    <row r="13" spans="3:11" ht="24.75" thickBot="1" x14ac:dyDescent="0.25">
      <c r="C13" s="7" t="s">
        <v>172</v>
      </c>
      <c r="D13" s="330" t="s">
        <v>195</v>
      </c>
      <c r="E13" s="331"/>
      <c r="F13" s="332"/>
      <c r="G13" s="344"/>
      <c r="H13" s="347"/>
      <c r="I13" s="347"/>
    </row>
    <row r="14" spans="3:11" ht="25.5" customHeight="1" thickBot="1" x14ac:dyDescent="0.25">
      <c r="C14" s="7" t="s">
        <v>173</v>
      </c>
      <c r="D14" s="330" t="s">
        <v>195</v>
      </c>
      <c r="E14" s="331"/>
      <c r="F14" s="332"/>
      <c r="G14" s="344"/>
      <c r="H14" s="347"/>
      <c r="I14" s="347"/>
    </row>
    <row r="15" spans="3:11" ht="24" customHeight="1" thickBot="1" x14ac:dyDescent="0.25">
      <c r="C15" s="7" t="s">
        <v>179</v>
      </c>
      <c r="D15" s="330" t="s">
        <v>195</v>
      </c>
      <c r="E15" s="331"/>
      <c r="F15" s="332"/>
      <c r="G15" s="340"/>
      <c r="H15" s="338"/>
      <c r="I15" s="338"/>
    </row>
    <row r="16" spans="3:11" ht="17.25" thickBot="1" x14ac:dyDescent="0.35">
      <c r="C16" s="186"/>
      <c r="D16" s="185"/>
      <c r="E16" s="185"/>
      <c r="F16" s="185"/>
      <c r="G16" s="185"/>
      <c r="H16" s="185"/>
      <c r="I16" s="185"/>
    </row>
    <row r="17" spans="3:9" ht="12.75" thickBot="1" x14ac:dyDescent="0.25">
      <c r="C17" s="333" t="s">
        <v>192</v>
      </c>
      <c r="D17" s="334"/>
      <c r="E17" s="334"/>
      <c r="F17" s="334"/>
      <c r="G17" s="334"/>
      <c r="H17" s="334"/>
      <c r="I17" s="335"/>
    </row>
    <row r="18" spans="3:9" ht="12.75" thickBot="1" x14ac:dyDescent="0.25">
      <c r="C18" s="7" t="s">
        <v>174</v>
      </c>
      <c r="D18" s="321" t="s">
        <v>195</v>
      </c>
      <c r="E18" s="322"/>
      <c r="F18" s="341"/>
      <c r="G18" s="339" t="s">
        <v>251</v>
      </c>
      <c r="H18" s="337" t="s">
        <v>252</v>
      </c>
      <c r="I18" s="337" t="s">
        <v>81</v>
      </c>
    </row>
    <row r="19" spans="3:9" ht="15.75" customHeight="1" thickBot="1" x14ac:dyDescent="0.25">
      <c r="C19" s="7" t="s">
        <v>175</v>
      </c>
      <c r="D19" s="327"/>
      <c r="E19" s="328"/>
      <c r="F19" s="342"/>
      <c r="G19" s="340"/>
      <c r="H19" s="338"/>
      <c r="I19" s="338"/>
    </row>
    <row r="20" spans="3:9" ht="20.25" customHeight="1" thickBot="1" x14ac:dyDescent="0.25">
      <c r="C20" s="7" t="s">
        <v>176</v>
      </c>
      <c r="D20" s="321" t="s">
        <v>195</v>
      </c>
      <c r="E20" s="322"/>
      <c r="F20" s="341"/>
      <c r="G20" s="357" t="s">
        <v>197</v>
      </c>
      <c r="H20" s="357" t="s">
        <v>198</v>
      </c>
      <c r="I20" s="357" t="s">
        <v>253</v>
      </c>
    </row>
    <row r="21" spans="3:9" ht="20.25" customHeight="1" thickBot="1" x14ac:dyDescent="0.25">
      <c r="C21" s="7" t="s">
        <v>177</v>
      </c>
      <c r="D21" s="324"/>
      <c r="E21" s="325"/>
      <c r="F21" s="356"/>
      <c r="G21" s="358"/>
      <c r="H21" s="358"/>
      <c r="I21" s="358"/>
    </row>
    <row r="22" spans="3:9" ht="20.25" customHeight="1" thickBot="1" x14ac:dyDescent="0.25">
      <c r="C22" s="7" t="s">
        <v>178</v>
      </c>
      <c r="D22" s="327"/>
      <c r="E22" s="328"/>
      <c r="F22" s="342"/>
      <c r="G22" s="359"/>
      <c r="H22" s="359"/>
      <c r="I22" s="359"/>
    </row>
    <row r="23" spans="3:9" ht="17.25" thickBot="1" x14ac:dyDescent="0.35">
      <c r="C23" s="185"/>
      <c r="D23" s="185"/>
      <c r="E23" s="185"/>
      <c r="F23" s="185"/>
      <c r="G23" s="185"/>
      <c r="H23" s="185"/>
      <c r="I23" s="185"/>
    </row>
    <row r="24" spans="3:9" ht="12.75" thickBot="1" x14ac:dyDescent="0.25">
      <c r="C24" s="333" t="s">
        <v>194</v>
      </c>
      <c r="D24" s="334"/>
      <c r="E24" s="334"/>
      <c r="F24" s="334"/>
      <c r="G24" s="334"/>
      <c r="H24" s="334"/>
      <c r="I24" s="335"/>
    </row>
    <row r="25" spans="3:9" ht="59.25" customHeight="1" thickBot="1" x14ac:dyDescent="0.25">
      <c r="C25" s="7" t="s">
        <v>289</v>
      </c>
      <c r="D25" s="321" t="s">
        <v>196</v>
      </c>
      <c r="E25" s="322"/>
      <c r="F25" s="323"/>
      <c r="G25" s="337" t="s">
        <v>197</v>
      </c>
      <c r="H25" s="337" t="s">
        <v>198</v>
      </c>
      <c r="I25" s="337" t="s">
        <v>253</v>
      </c>
    </row>
    <row r="26" spans="3:9" ht="15.75" customHeight="1" thickBot="1" x14ac:dyDescent="0.25">
      <c r="C26" s="7" t="s">
        <v>180</v>
      </c>
      <c r="D26" s="327"/>
      <c r="E26" s="328"/>
      <c r="F26" s="329"/>
      <c r="G26" s="338"/>
      <c r="H26" s="338"/>
      <c r="I26" s="338"/>
    </row>
    <row r="27" spans="3:9" ht="70.5" customHeight="1" thickBot="1" x14ac:dyDescent="0.25">
      <c r="C27" s="9" t="s">
        <v>181</v>
      </c>
      <c r="D27" s="330" t="s">
        <v>195</v>
      </c>
      <c r="E27" s="331"/>
      <c r="F27" s="332"/>
      <c r="G27" s="232" t="s">
        <v>255</v>
      </c>
      <c r="H27" s="232" t="s">
        <v>256</v>
      </c>
      <c r="I27" s="232" t="s">
        <v>208</v>
      </c>
    </row>
    <row r="28" spans="3:9" ht="69.75" customHeight="1" thickBot="1" x14ac:dyDescent="0.25">
      <c r="C28" s="5" t="s">
        <v>182</v>
      </c>
      <c r="D28" s="330" t="s">
        <v>195</v>
      </c>
      <c r="E28" s="331"/>
      <c r="F28" s="332"/>
      <c r="G28" s="232" t="s">
        <v>197</v>
      </c>
      <c r="H28" s="232" t="s">
        <v>199</v>
      </c>
      <c r="I28" s="232" t="s">
        <v>254</v>
      </c>
    </row>
    <row r="29" spans="3:9" ht="35.25" customHeight="1" thickBot="1" x14ac:dyDescent="0.25">
      <c r="C29" s="7" t="s">
        <v>183</v>
      </c>
      <c r="D29" s="330" t="s">
        <v>195</v>
      </c>
      <c r="E29" s="331"/>
      <c r="F29" s="332"/>
      <c r="G29" s="343" t="s">
        <v>251</v>
      </c>
      <c r="H29" s="346" t="s">
        <v>252</v>
      </c>
      <c r="I29" s="346" t="s">
        <v>81</v>
      </c>
    </row>
    <row r="30" spans="3:9" ht="35.25" customHeight="1" thickBot="1" x14ac:dyDescent="0.25">
      <c r="C30" s="7" t="s">
        <v>184</v>
      </c>
      <c r="D30" s="330" t="s">
        <v>195</v>
      </c>
      <c r="E30" s="331"/>
      <c r="F30" s="332"/>
      <c r="G30" s="344"/>
      <c r="H30" s="347"/>
      <c r="I30" s="347"/>
    </row>
    <row r="31" spans="3:9" ht="35.25" customHeight="1" thickBot="1" x14ac:dyDescent="0.25">
      <c r="C31" s="7" t="s">
        <v>185</v>
      </c>
      <c r="D31" s="330" t="s">
        <v>195</v>
      </c>
      <c r="E31" s="331"/>
      <c r="F31" s="332"/>
      <c r="G31" s="345"/>
      <c r="H31" s="348"/>
      <c r="I31" s="348"/>
    </row>
    <row r="32" spans="3:9" ht="24.75" customHeight="1" thickBot="1" x14ac:dyDescent="0.35">
      <c r="C32" s="185"/>
      <c r="D32" s="185"/>
      <c r="E32" s="185"/>
      <c r="F32" s="185"/>
      <c r="G32" s="185"/>
      <c r="H32" s="185"/>
      <c r="I32" s="185"/>
    </row>
    <row r="33" spans="3:9" ht="12.75" thickBot="1" x14ac:dyDescent="0.25">
      <c r="C33" s="333" t="s">
        <v>186</v>
      </c>
      <c r="D33" s="334"/>
      <c r="E33" s="334"/>
      <c r="F33" s="334"/>
      <c r="G33" s="334"/>
      <c r="H33" s="334"/>
      <c r="I33" s="335"/>
    </row>
    <row r="34" spans="3:9" ht="29.45" customHeight="1" thickBot="1" x14ac:dyDescent="0.25">
      <c r="C34" s="7" t="s">
        <v>187</v>
      </c>
      <c r="D34" s="321" t="s">
        <v>195</v>
      </c>
      <c r="E34" s="322"/>
      <c r="F34" s="341"/>
      <c r="G34" s="233" t="s">
        <v>251</v>
      </c>
      <c r="H34" s="233" t="s">
        <v>252</v>
      </c>
      <c r="I34" s="233" t="s">
        <v>81</v>
      </c>
    </row>
    <row r="35" spans="3:9" ht="29.45" customHeight="1" thickBot="1" x14ac:dyDescent="0.25">
      <c r="C35" s="7" t="s">
        <v>188</v>
      </c>
      <c r="D35" s="327"/>
      <c r="E35" s="328"/>
      <c r="F35" s="342"/>
      <c r="G35" s="233" t="s">
        <v>251</v>
      </c>
      <c r="H35" s="233" t="s">
        <v>252</v>
      </c>
      <c r="I35" s="233" t="s">
        <v>81</v>
      </c>
    </row>
    <row r="36" spans="3:9" ht="87" customHeight="1" thickBot="1" x14ac:dyDescent="0.25">
      <c r="C36" s="7" t="s">
        <v>189</v>
      </c>
      <c r="D36" s="330" t="s">
        <v>195</v>
      </c>
      <c r="E36" s="331"/>
      <c r="F36" s="332"/>
      <c r="G36" s="233" t="s">
        <v>281</v>
      </c>
      <c r="H36" s="233" t="s">
        <v>282</v>
      </c>
      <c r="I36" s="233" t="s">
        <v>283</v>
      </c>
    </row>
    <row r="37" spans="3:9" ht="92.25" customHeight="1" thickBot="1" x14ac:dyDescent="0.25">
      <c r="C37" s="7" t="s">
        <v>190</v>
      </c>
      <c r="D37" s="330" t="s">
        <v>195</v>
      </c>
      <c r="E37" s="331"/>
      <c r="F37" s="332"/>
      <c r="G37" s="233" t="s">
        <v>284</v>
      </c>
      <c r="H37" s="233" t="s">
        <v>285</v>
      </c>
      <c r="I37" s="233" t="s">
        <v>286</v>
      </c>
    </row>
    <row r="38" spans="3:9" ht="17.25" thickBot="1" x14ac:dyDescent="0.35">
      <c r="C38" s="186"/>
      <c r="D38" s="234"/>
      <c r="E38" s="234"/>
      <c r="F38" s="185"/>
      <c r="G38" s="234"/>
      <c r="H38" s="185"/>
      <c r="I38" s="185"/>
    </row>
    <row r="39" spans="3:9" ht="12.75" thickBot="1" x14ac:dyDescent="0.25">
      <c r="C39" s="333" t="s">
        <v>191</v>
      </c>
      <c r="D39" s="334"/>
      <c r="E39" s="334"/>
      <c r="F39" s="334"/>
      <c r="G39" s="334"/>
      <c r="H39" s="334"/>
      <c r="I39" s="335"/>
    </row>
    <row r="40" spans="3:9" ht="12.75" thickBot="1" x14ac:dyDescent="0.25">
      <c r="C40" s="7" t="s">
        <v>287</v>
      </c>
      <c r="D40" s="330" t="s">
        <v>195</v>
      </c>
      <c r="E40" s="331"/>
      <c r="F40" s="331"/>
      <c r="G40" s="331"/>
      <c r="H40" s="331"/>
      <c r="I40" s="336"/>
    </row>
    <row r="41" spans="3:9" ht="24.75" thickBot="1" x14ac:dyDescent="0.25">
      <c r="C41" s="7" t="s">
        <v>203</v>
      </c>
      <c r="D41" s="330" t="s">
        <v>195</v>
      </c>
      <c r="E41" s="331"/>
      <c r="F41" s="332"/>
      <c r="G41" s="231" t="s">
        <v>257</v>
      </c>
      <c r="H41" s="231" t="s">
        <v>233</v>
      </c>
      <c r="I41" s="231" t="s">
        <v>258</v>
      </c>
    </row>
    <row r="42" spans="3:9" ht="15.75" customHeight="1" thickBot="1" x14ac:dyDescent="0.25">
      <c r="C42" s="7" t="s">
        <v>204</v>
      </c>
      <c r="D42" s="321" t="s">
        <v>195</v>
      </c>
      <c r="E42" s="322"/>
      <c r="F42" s="322"/>
      <c r="G42" s="322"/>
      <c r="H42" s="322"/>
      <c r="I42" s="323"/>
    </row>
    <row r="43" spans="3:9" ht="12" customHeight="1" thickBot="1" x14ac:dyDescent="0.25">
      <c r="C43" s="7" t="s">
        <v>205</v>
      </c>
      <c r="D43" s="324"/>
      <c r="E43" s="325"/>
      <c r="F43" s="325"/>
      <c r="G43" s="325"/>
      <c r="H43" s="325"/>
      <c r="I43" s="326"/>
    </row>
    <row r="44" spans="3:9" ht="12" customHeight="1" thickBot="1" x14ac:dyDescent="0.25">
      <c r="C44" s="7" t="s">
        <v>202</v>
      </c>
      <c r="D44" s="324"/>
      <c r="E44" s="325"/>
      <c r="F44" s="325"/>
      <c r="G44" s="325"/>
      <c r="H44" s="325"/>
      <c r="I44" s="326"/>
    </row>
    <row r="45" spans="3:9" ht="24.75" thickBot="1" x14ac:dyDescent="0.25">
      <c r="C45" s="7" t="s">
        <v>206</v>
      </c>
      <c r="D45" s="327"/>
      <c r="E45" s="328"/>
      <c r="F45" s="328"/>
      <c r="G45" s="328"/>
      <c r="H45" s="328"/>
      <c r="I45" s="329"/>
    </row>
    <row r="46" spans="3:9" ht="60" customHeight="1" thickBot="1" x14ac:dyDescent="0.25">
      <c r="C46" s="7" t="s">
        <v>207</v>
      </c>
      <c r="D46" s="330" t="s">
        <v>195</v>
      </c>
      <c r="E46" s="331"/>
      <c r="F46" s="332"/>
      <c r="G46" s="233" t="s">
        <v>200</v>
      </c>
      <c r="H46" s="233" t="s">
        <v>201</v>
      </c>
      <c r="I46" s="233" t="s">
        <v>201</v>
      </c>
    </row>
    <row r="47" spans="3:9" ht="30" customHeight="1" thickBot="1" x14ac:dyDescent="0.25">
      <c r="C47" s="7" t="s">
        <v>231</v>
      </c>
      <c r="D47" s="330" t="s">
        <v>195</v>
      </c>
      <c r="E47" s="331"/>
      <c r="F47" s="332"/>
      <c r="G47" s="233" t="s">
        <v>257</v>
      </c>
      <c r="H47" s="233" t="s">
        <v>233</v>
      </c>
      <c r="I47" s="233" t="s">
        <v>258</v>
      </c>
    </row>
    <row r="48" spans="3:9" ht="33.75" customHeight="1" thickBot="1" x14ac:dyDescent="0.25">
      <c r="C48" s="7" t="s">
        <v>288</v>
      </c>
      <c r="D48" s="330" t="s">
        <v>195</v>
      </c>
      <c r="E48" s="331"/>
      <c r="F48" s="336"/>
      <c r="G48" s="233" t="s">
        <v>251</v>
      </c>
      <c r="H48" s="233" t="s">
        <v>252</v>
      </c>
      <c r="I48" s="233" t="s">
        <v>81</v>
      </c>
    </row>
    <row r="49" spans="3:9" ht="46.5" customHeight="1" x14ac:dyDescent="0.25">
      <c r="C49"/>
      <c r="D49"/>
      <c r="E49"/>
      <c r="F49"/>
      <c r="G49"/>
      <c r="H49"/>
      <c r="I49"/>
    </row>
    <row r="50" spans="3:9" ht="15" x14ac:dyDescent="0.25">
      <c r="C50"/>
      <c r="D50"/>
      <c r="E50"/>
      <c r="F50"/>
      <c r="G50"/>
      <c r="H50"/>
      <c r="I50"/>
    </row>
    <row r="51" spans="3:9" ht="15" x14ac:dyDescent="0.25">
      <c r="C51"/>
      <c r="D51"/>
      <c r="E51"/>
      <c r="F51"/>
      <c r="G51"/>
      <c r="H51"/>
      <c r="I51"/>
    </row>
    <row r="52" spans="3:9" ht="15" x14ac:dyDescent="0.25">
      <c r="C52"/>
      <c r="D52"/>
      <c r="E52"/>
      <c r="F52"/>
      <c r="G52"/>
      <c r="H52"/>
      <c r="I52"/>
    </row>
    <row r="53" spans="3:9" ht="15" x14ac:dyDescent="0.25">
      <c r="C53"/>
      <c r="D53"/>
      <c r="E53"/>
      <c r="F53"/>
      <c r="G53"/>
      <c r="H53"/>
      <c r="I53"/>
    </row>
    <row r="54" spans="3:9" ht="15" x14ac:dyDescent="0.25">
      <c r="C54"/>
      <c r="D54"/>
      <c r="E54"/>
      <c r="F54"/>
      <c r="G54"/>
      <c r="H54"/>
      <c r="I54"/>
    </row>
    <row r="55" spans="3:9" ht="15" x14ac:dyDescent="0.25">
      <c r="C55"/>
      <c r="D55"/>
      <c r="E55"/>
      <c r="F55"/>
      <c r="G55"/>
      <c r="H55"/>
      <c r="I55"/>
    </row>
    <row r="56" spans="3:9" ht="15" x14ac:dyDescent="0.25">
      <c r="C56"/>
      <c r="D56"/>
      <c r="E56"/>
      <c r="F56"/>
      <c r="G56"/>
      <c r="H56"/>
      <c r="I56"/>
    </row>
    <row r="57" spans="3:9" ht="15" x14ac:dyDescent="0.25">
      <c r="C57"/>
      <c r="D57"/>
      <c r="E57"/>
      <c r="F57"/>
      <c r="G57"/>
      <c r="H57"/>
      <c r="I57"/>
    </row>
    <row r="58" spans="3:9" ht="15" x14ac:dyDescent="0.25">
      <c r="C58"/>
      <c r="D58"/>
      <c r="E58"/>
      <c r="F58"/>
      <c r="G58"/>
      <c r="H58"/>
      <c r="I58"/>
    </row>
    <row r="59" spans="3:9" ht="15" x14ac:dyDescent="0.25">
      <c r="C59"/>
      <c r="D59"/>
      <c r="E59"/>
      <c r="F59"/>
      <c r="G59"/>
      <c r="H59"/>
      <c r="I59"/>
    </row>
    <row r="60" spans="3:9" ht="15" x14ac:dyDescent="0.25">
      <c r="C60"/>
      <c r="D60"/>
      <c r="E60"/>
      <c r="F60"/>
      <c r="G60"/>
      <c r="H60"/>
      <c r="I60"/>
    </row>
    <row r="61" spans="3:9" ht="15" x14ac:dyDescent="0.25">
      <c r="C61"/>
      <c r="D61"/>
      <c r="E61"/>
      <c r="F61"/>
      <c r="G61"/>
      <c r="H61"/>
      <c r="I61"/>
    </row>
    <row r="62" spans="3:9" ht="15" x14ac:dyDescent="0.25">
      <c r="C62"/>
      <c r="D62"/>
      <c r="E62"/>
      <c r="F62"/>
      <c r="G62"/>
      <c r="H62"/>
      <c r="I62"/>
    </row>
    <row r="63" spans="3:9" ht="15" x14ac:dyDescent="0.25">
      <c r="C63"/>
      <c r="D63"/>
      <c r="E63"/>
      <c r="F63"/>
      <c r="G63"/>
      <c r="H63"/>
      <c r="I63"/>
    </row>
    <row r="64" spans="3:9" ht="15" x14ac:dyDescent="0.25">
      <c r="C64"/>
      <c r="D64"/>
      <c r="E64"/>
      <c r="F64"/>
      <c r="G64"/>
      <c r="H64"/>
      <c r="I64"/>
    </row>
    <row r="65" spans="3:9" ht="15" x14ac:dyDescent="0.25">
      <c r="C65"/>
      <c r="D65"/>
      <c r="E65"/>
      <c r="F65"/>
      <c r="G65"/>
      <c r="H65"/>
      <c r="I65"/>
    </row>
    <row r="66" spans="3:9" ht="15" x14ac:dyDescent="0.25">
      <c r="C66"/>
      <c r="D66"/>
      <c r="E66"/>
      <c r="F66"/>
      <c r="G66"/>
      <c r="H66"/>
      <c r="I66"/>
    </row>
    <row r="67" spans="3:9" ht="15.75" customHeight="1" x14ac:dyDescent="0.25">
      <c r="C67"/>
      <c r="D67"/>
      <c r="E67"/>
      <c r="F67"/>
      <c r="G67"/>
      <c r="H67"/>
      <c r="I67"/>
    </row>
    <row r="68" spans="3:9" ht="15.75" customHeight="1" x14ac:dyDescent="0.25">
      <c r="C68"/>
      <c r="D68"/>
      <c r="E68"/>
      <c r="F68"/>
      <c r="G68"/>
      <c r="H68"/>
      <c r="I68"/>
    </row>
    <row r="69" spans="3:9" ht="15" x14ac:dyDescent="0.25">
      <c r="C69"/>
      <c r="D69"/>
      <c r="E69"/>
      <c r="F69"/>
      <c r="G69"/>
      <c r="H69"/>
      <c r="I69"/>
    </row>
    <row r="70" spans="3:9" ht="15.75" customHeight="1" x14ac:dyDescent="0.25">
      <c r="C70"/>
      <c r="D70"/>
      <c r="E70"/>
      <c r="F70"/>
      <c r="G70"/>
      <c r="H70"/>
      <c r="I70"/>
    </row>
    <row r="71" spans="3:9" ht="15.75" customHeight="1" x14ac:dyDescent="0.25">
      <c r="C71"/>
      <c r="D71"/>
      <c r="E71"/>
      <c r="F71"/>
      <c r="G71"/>
      <c r="H71"/>
      <c r="I71"/>
    </row>
    <row r="72" spans="3:9" ht="15.75" customHeight="1" x14ac:dyDescent="0.25">
      <c r="C72"/>
      <c r="D72"/>
      <c r="E72"/>
      <c r="F72"/>
      <c r="G72"/>
      <c r="H72"/>
      <c r="I72"/>
    </row>
    <row r="73" spans="3:9" ht="15" x14ac:dyDescent="0.25">
      <c r="C73"/>
      <c r="D73"/>
      <c r="E73"/>
      <c r="F73"/>
      <c r="G73"/>
      <c r="H73"/>
      <c r="I73"/>
    </row>
    <row r="74" spans="3:9" ht="15" x14ac:dyDescent="0.25">
      <c r="C74"/>
      <c r="D74"/>
      <c r="E74"/>
      <c r="F74"/>
      <c r="G74"/>
      <c r="H74"/>
      <c r="I74"/>
    </row>
    <row r="75" spans="3:9" ht="35.25" customHeight="1" x14ac:dyDescent="0.25">
      <c r="C75"/>
      <c r="D75"/>
      <c r="E75"/>
      <c r="F75"/>
      <c r="G75"/>
      <c r="H75"/>
      <c r="I75"/>
    </row>
    <row r="76" spans="3:9" ht="49.9" customHeight="1" x14ac:dyDescent="0.25">
      <c r="C76"/>
      <c r="D76"/>
      <c r="E76"/>
      <c r="F76"/>
      <c r="G76"/>
      <c r="H76"/>
      <c r="I76"/>
    </row>
    <row r="77" spans="3:9" ht="15" x14ac:dyDescent="0.25">
      <c r="C77" s="187"/>
      <c r="D77"/>
      <c r="E77"/>
      <c r="F77"/>
      <c r="G77" s="190"/>
      <c r="H77" s="190"/>
      <c r="I77" s="190"/>
    </row>
    <row r="78" spans="3:9" x14ac:dyDescent="0.2">
      <c r="C78" s="34"/>
    </row>
    <row r="79" spans="3:9" x14ac:dyDescent="0.2">
      <c r="C79" s="34"/>
    </row>
    <row r="80" spans="3:9" x14ac:dyDescent="0.2">
      <c r="C80" s="34"/>
    </row>
    <row r="81" spans="3:3" x14ac:dyDescent="0.2">
      <c r="C81" s="34"/>
    </row>
    <row r="82" spans="3:3" x14ac:dyDescent="0.2">
      <c r="C82" s="34"/>
    </row>
    <row r="83" spans="3:3" x14ac:dyDescent="0.2">
      <c r="C83" s="34"/>
    </row>
    <row r="84" spans="3:3" x14ac:dyDescent="0.2">
      <c r="C84" s="34"/>
    </row>
    <row r="85" spans="3:3" x14ac:dyDescent="0.2">
      <c r="C85" s="34"/>
    </row>
    <row r="86" spans="3:3" x14ac:dyDescent="0.2">
      <c r="C86" s="34"/>
    </row>
    <row r="87" spans="3:3" x14ac:dyDescent="0.2">
      <c r="C87" s="34"/>
    </row>
    <row r="88" spans="3:3" x14ac:dyDescent="0.2">
      <c r="C88" s="34"/>
    </row>
    <row r="89" spans="3:3" x14ac:dyDescent="0.2">
      <c r="C89" s="34"/>
    </row>
    <row r="90" spans="3:3" x14ac:dyDescent="0.2">
      <c r="C90" s="34"/>
    </row>
    <row r="91" spans="3:3" x14ac:dyDescent="0.2">
      <c r="C91" s="34"/>
    </row>
    <row r="92" spans="3:3" x14ac:dyDescent="0.2">
      <c r="C92" s="34"/>
    </row>
    <row r="93" spans="3:3" x14ac:dyDescent="0.2">
      <c r="C93" s="34"/>
    </row>
    <row r="94" spans="3:3" x14ac:dyDescent="0.2">
      <c r="C94" s="34"/>
    </row>
  </sheetData>
  <sheetProtection algorithmName="SHA-512" hashValue="Xel73HOorx/G+rn0/FJV4lHsMVA/c9ZWQ4467oNZV0+lfQ+aq2RM3VJE1282rSDD39u7YU1aBKPxFiaxIg9x4A==" saltValue="EPKd9EXkWUsMtq9u18Gdlw==" spinCount="100000" sheet="1" objects="1" scenarios="1"/>
  <mergeCells count="49">
    <mergeCell ref="D48:F48"/>
    <mergeCell ref="C17:I17"/>
    <mergeCell ref="D18:F19"/>
    <mergeCell ref="D20:F22"/>
    <mergeCell ref="G20:G22"/>
    <mergeCell ref="H20:H22"/>
    <mergeCell ref="I20:I22"/>
    <mergeCell ref="C24:I24"/>
    <mergeCell ref="D36:F36"/>
    <mergeCell ref="D37:F37"/>
    <mergeCell ref="I25:I26"/>
    <mergeCell ref="D27:F27"/>
    <mergeCell ref="D30:F30"/>
    <mergeCell ref="D31:F31"/>
    <mergeCell ref="D25:F26"/>
    <mergeCell ref="G25:G26"/>
    <mergeCell ref="C2:I2"/>
    <mergeCell ref="D12:F12"/>
    <mergeCell ref="D8:F8"/>
    <mergeCell ref="D15:F15"/>
    <mergeCell ref="D4:I4"/>
    <mergeCell ref="C11:I11"/>
    <mergeCell ref="G12:G15"/>
    <mergeCell ref="H12:H15"/>
    <mergeCell ref="I12:I15"/>
    <mergeCell ref="D13:F13"/>
    <mergeCell ref="D14:F14"/>
    <mergeCell ref="C7:I7"/>
    <mergeCell ref="G8:G9"/>
    <mergeCell ref="H8:H9"/>
    <mergeCell ref="I8:I9"/>
    <mergeCell ref="D9:F9"/>
    <mergeCell ref="I18:I19"/>
    <mergeCell ref="H18:H19"/>
    <mergeCell ref="G18:G19"/>
    <mergeCell ref="C33:I33"/>
    <mergeCell ref="D34:F35"/>
    <mergeCell ref="D28:F28"/>
    <mergeCell ref="D29:F29"/>
    <mergeCell ref="G29:G31"/>
    <mergeCell ref="H29:H31"/>
    <mergeCell ref="I29:I31"/>
    <mergeCell ref="H25:H26"/>
    <mergeCell ref="D42:I45"/>
    <mergeCell ref="D46:F46"/>
    <mergeCell ref="D47:F47"/>
    <mergeCell ref="C39:I39"/>
    <mergeCell ref="D40:I40"/>
    <mergeCell ref="D41:F4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450ED-B347-4E3D-8A16-9537B5E41124}">
  <sheetPr>
    <tabColor rgb="FF002060"/>
  </sheetPr>
  <dimension ref="C1:J36"/>
  <sheetViews>
    <sheetView showGridLines="0" topLeftCell="A18" workbookViewId="0">
      <selection activeCell="M23" sqref="M23"/>
    </sheetView>
  </sheetViews>
  <sheetFormatPr defaultRowHeight="15" x14ac:dyDescent="0.25"/>
  <cols>
    <col min="1" max="2" width="3.7109375" customWidth="1"/>
    <col min="3" max="3" width="22.140625" customWidth="1"/>
    <col min="4" max="9" width="20.7109375" customWidth="1"/>
    <col min="10" max="10" width="17.140625" customWidth="1"/>
  </cols>
  <sheetData>
    <row r="1" spans="3:10" ht="15.75" thickBot="1" x14ac:dyDescent="0.3"/>
    <row r="2" spans="3:10" ht="42" customHeight="1" thickBot="1" x14ac:dyDescent="0.3">
      <c r="C2" s="283" t="s">
        <v>276</v>
      </c>
      <c r="D2" s="284"/>
      <c r="E2" s="284"/>
      <c r="F2" s="284"/>
      <c r="G2" s="284"/>
      <c r="H2" s="289"/>
      <c r="I2" s="290"/>
    </row>
    <row r="3" spans="3:10" ht="15.75" thickBot="1" x14ac:dyDescent="0.3"/>
    <row r="4" spans="3:10" ht="36.75" thickBot="1" x14ac:dyDescent="0.3">
      <c r="C4" s="188" t="s">
        <v>210</v>
      </c>
      <c r="D4" s="23" t="s">
        <v>23</v>
      </c>
      <c r="E4" s="6" t="s">
        <v>24</v>
      </c>
      <c r="F4" s="24" t="s">
        <v>25</v>
      </c>
      <c r="G4" s="25" t="s">
        <v>26</v>
      </c>
      <c r="H4" s="92" t="s">
        <v>27</v>
      </c>
      <c r="I4" s="27" t="s">
        <v>28</v>
      </c>
      <c r="J4" s="189"/>
    </row>
    <row r="5" spans="3:10" ht="75.75" customHeight="1" thickBot="1" x14ac:dyDescent="0.3">
      <c r="C5" s="8" t="s">
        <v>0</v>
      </c>
      <c r="D5" s="63" t="s">
        <v>105</v>
      </c>
      <c r="E5" s="64" t="s">
        <v>102</v>
      </c>
      <c r="F5" s="65" t="s">
        <v>103</v>
      </c>
      <c r="G5" s="66" t="s">
        <v>104</v>
      </c>
      <c r="H5" s="94" t="s">
        <v>101</v>
      </c>
      <c r="I5" s="67" t="s">
        <v>100</v>
      </c>
      <c r="J5" s="189" t="s">
        <v>218</v>
      </c>
    </row>
    <row r="6" spans="3:10" ht="66.75" customHeight="1" thickBot="1" x14ac:dyDescent="0.3">
      <c r="C6" s="8" t="s">
        <v>30</v>
      </c>
      <c r="D6" s="68" t="s">
        <v>113</v>
      </c>
      <c r="E6" s="64" t="s">
        <v>112</v>
      </c>
      <c r="F6" s="65" t="s">
        <v>110</v>
      </c>
      <c r="G6" s="66" t="s">
        <v>111</v>
      </c>
      <c r="H6" s="94" t="s">
        <v>106</v>
      </c>
      <c r="I6" s="67" t="s">
        <v>107</v>
      </c>
      <c r="J6" s="189" t="s">
        <v>219</v>
      </c>
    </row>
    <row r="7" spans="3:10" ht="66.75" customHeight="1" thickBot="1" x14ac:dyDescent="0.3">
      <c r="C7" s="5" t="s">
        <v>121</v>
      </c>
      <c r="D7" s="54" t="s">
        <v>98</v>
      </c>
      <c r="E7" s="1" t="s">
        <v>97</v>
      </c>
      <c r="F7" s="55" t="s">
        <v>96</v>
      </c>
      <c r="G7" s="213" t="s">
        <v>95</v>
      </c>
      <c r="H7" s="91" t="s">
        <v>94</v>
      </c>
      <c r="I7" s="57" t="s">
        <v>93</v>
      </c>
      <c r="J7" s="189" t="s">
        <v>220</v>
      </c>
    </row>
    <row r="8" spans="3:10" ht="66.75" customHeight="1" thickBot="1" x14ac:dyDescent="0.3">
      <c r="C8" s="7" t="s">
        <v>11</v>
      </c>
      <c r="D8" s="58" t="s">
        <v>291</v>
      </c>
      <c r="E8" s="59" t="s">
        <v>292</v>
      </c>
      <c r="F8" s="60" t="s">
        <v>293</v>
      </c>
      <c r="G8" s="61" t="s">
        <v>294</v>
      </c>
      <c r="H8" s="93" t="s">
        <v>295</v>
      </c>
      <c r="I8" s="62" t="s">
        <v>296</v>
      </c>
      <c r="J8" s="189" t="s">
        <v>235</v>
      </c>
    </row>
    <row r="9" spans="3:10" ht="66.75" customHeight="1" thickBot="1" x14ac:dyDescent="0.3">
      <c r="C9" s="5" t="s">
        <v>46</v>
      </c>
      <c r="D9" s="70" t="s">
        <v>48</v>
      </c>
      <c r="E9" s="214" t="s">
        <v>49</v>
      </c>
      <c r="F9" s="55" t="s">
        <v>16</v>
      </c>
      <c r="G9" s="213" t="s">
        <v>17</v>
      </c>
      <c r="H9" s="91" t="s">
        <v>40</v>
      </c>
      <c r="I9" s="57" t="s">
        <v>40</v>
      </c>
      <c r="J9" s="235" t="s">
        <v>290</v>
      </c>
    </row>
    <row r="10" spans="3:10" ht="66.75" customHeight="1" thickBot="1" x14ac:dyDescent="0.3">
      <c r="C10" s="9" t="s">
        <v>1</v>
      </c>
      <c r="D10" s="294" t="s">
        <v>209</v>
      </c>
      <c r="E10" s="295"/>
      <c r="F10" s="293" t="s">
        <v>243</v>
      </c>
      <c r="G10" s="293"/>
      <c r="H10" s="296" t="s">
        <v>244</v>
      </c>
      <c r="I10" s="297"/>
      <c r="J10" s="189"/>
    </row>
    <row r="11" spans="3:10" ht="66.75" customHeight="1" thickBot="1" x14ac:dyDescent="0.3">
      <c r="C11" s="5" t="s">
        <v>2</v>
      </c>
      <c r="D11" s="77" t="s">
        <v>18</v>
      </c>
      <c r="E11" s="1" t="s">
        <v>57</v>
      </c>
      <c r="F11" s="55" t="s">
        <v>58</v>
      </c>
      <c r="G11" s="213" t="s">
        <v>56</v>
      </c>
      <c r="H11" s="91" t="s">
        <v>55</v>
      </c>
      <c r="I11" s="57" t="s">
        <v>53</v>
      </c>
      <c r="J11" s="189" t="s">
        <v>54</v>
      </c>
    </row>
    <row r="14" spans="3:10" x14ac:dyDescent="0.25">
      <c r="C14" s="34"/>
      <c r="D14" s="11">
        <v>1</v>
      </c>
      <c r="E14" s="12">
        <v>2</v>
      </c>
      <c r="F14" s="13">
        <v>3</v>
      </c>
      <c r="G14" s="14">
        <v>4</v>
      </c>
      <c r="H14" s="15">
        <v>5</v>
      </c>
      <c r="I14" s="16">
        <v>6</v>
      </c>
    </row>
    <row r="15" spans="3:10" ht="39.75" customHeight="1" x14ac:dyDescent="0.25">
      <c r="C15" s="129" t="s">
        <v>0</v>
      </c>
      <c r="D15" s="282" t="str">
        <f>'Step 2'!D15</f>
        <v>x</v>
      </c>
      <c r="E15" s="282">
        <f>'Step 2'!E15</f>
        <v>0</v>
      </c>
      <c r="F15" s="282">
        <f>'Step 2'!F15</f>
        <v>0</v>
      </c>
      <c r="G15" s="282">
        <f>'Step 2'!G15</f>
        <v>0</v>
      </c>
      <c r="H15" s="282">
        <f>'Step 2'!H15</f>
        <v>0</v>
      </c>
      <c r="I15" s="282">
        <f>'Step 2'!I15</f>
        <v>0</v>
      </c>
    </row>
    <row r="16" spans="3:10" ht="39.75" customHeight="1" x14ac:dyDescent="0.25">
      <c r="C16" s="129" t="s">
        <v>30</v>
      </c>
      <c r="D16" s="282" t="str">
        <f>'Step 2'!D16</f>
        <v>x</v>
      </c>
      <c r="E16" s="282">
        <f>'Step 2'!E16</f>
        <v>0</v>
      </c>
      <c r="F16" s="282">
        <f>'Step 2'!F16</f>
        <v>0</v>
      </c>
      <c r="G16" s="282">
        <f>'Step 2'!G16</f>
        <v>0</v>
      </c>
      <c r="H16" s="282">
        <f>'Step 2'!H16</f>
        <v>0</v>
      </c>
      <c r="I16" s="282">
        <f>'Step 2'!I16</f>
        <v>0</v>
      </c>
    </row>
    <row r="17" spans="3:10" ht="39.75" customHeight="1" x14ac:dyDescent="0.25">
      <c r="C17" s="129" t="s">
        <v>121</v>
      </c>
      <c r="D17" s="282" t="str">
        <f>'Step 2'!D17</f>
        <v>x</v>
      </c>
      <c r="E17" s="282">
        <f>'Step 2'!E17</f>
        <v>0</v>
      </c>
      <c r="F17" s="282">
        <f>'Step 2'!F17</f>
        <v>0</v>
      </c>
      <c r="G17" s="282">
        <f>'Step 2'!G17</f>
        <v>0</v>
      </c>
      <c r="H17" s="282">
        <f>'Step 2'!H17</f>
        <v>0</v>
      </c>
      <c r="I17" s="282">
        <f>'Step 2'!I17</f>
        <v>0</v>
      </c>
    </row>
    <row r="18" spans="3:10" ht="39.75" customHeight="1" x14ac:dyDescent="0.25">
      <c r="C18" s="129" t="s">
        <v>11</v>
      </c>
      <c r="D18" s="243"/>
      <c r="E18" s="243"/>
      <c r="F18" s="243"/>
      <c r="G18" s="243" t="s">
        <v>9</v>
      </c>
      <c r="H18" s="243"/>
      <c r="I18" s="243"/>
    </row>
    <row r="19" spans="3:10" ht="39.75" customHeight="1" x14ac:dyDescent="0.25">
      <c r="C19" s="129" t="s">
        <v>46</v>
      </c>
      <c r="D19" s="243"/>
      <c r="E19" s="243"/>
      <c r="F19" s="243"/>
      <c r="G19" s="243" t="s">
        <v>9</v>
      </c>
      <c r="H19" s="243"/>
      <c r="I19" s="243"/>
    </row>
    <row r="20" spans="3:10" ht="39.75" customHeight="1" x14ac:dyDescent="0.25">
      <c r="C20" s="129" t="s">
        <v>1</v>
      </c>
      <c r="D20" s="291"/>
      <c r="E20" s="292"/>
      <c r="F20" s="291" t="s">
        <v>9</v>
      </c>
      <c r="G20" s="292"/>
      <c r="H20" s="291"/>
      <c r="I20" s="292"/>
    </row>
    <row r="21" spans="3:10" ht="39.75" customHeight="1" x14ac:dyDescent="0.25">
      <c r="C21" s="129" t="s">
        <v>2</v>
      </c>
      <c r="D21" s="243"/>
      <c r="E21" s="243"/>
      <c r="F21" s="243"/>
      <c r="G21" s="243" t="s">
        <v>9</v>
      </c>
      <c r="H21" s="243"/>
      <c r="I21" s="243"/>
    </row>
    <row r="23" spans="3:10" ht="15.75" thickBot="1" x14ac:dyDescent="0.3">
      <c r="C23" s="81"/>
      <c r="D23" s="10"/>
      <c r="E23" s="2"/>
      <c r="F23" s="81"/>
      <c r="G23" s="81"/>
      <c r="H23" s="81"/>
      <c r="I23" s="2"/>
    </row>
    <row r="24" spans="3:10" x14ac:dyDescent="0.25">
      <c r="C24" s="28" t="s">
        <v>7</v>
      </c>
      <c r="D24" s="246">
        <f>COUNTIF(D15:D19, "x")+COUNTIF(D21, "x")</f>
        <v>3</v>
      </c>
      <c r="E24" s="246">
        <f>COUNTIF(E15:E19, "x")+COUNTIF(D20, "x")+COUNTIF(E21, "x")</f>
        <v>0</v>
      </c>
      <c r="F24" s="246">
        <f>COUNTIF(F15:F19, "x")+COUNTIF(F21, "x")</f>
        <v>0</v>
      </c>
      <c r="G24" s="246">
        <f>COUNTIF(G15:G19, "x")+COUNTIF(F20, "x")+COUNTIF(G21, "x")</f>
        <v>4</v>
      </c>
      <c r="H24" s="246">
        <f>COUNTIF(H15:H19, "x")+COUNTIF(H21, "x")</f>
        <v>0</v>
      </c>
      <c r="I24" s="281">
        <f>COUNTIF(I15:I19, "x")+COUNTIF(H20, "x")+COUNTIF(I21, "x")</f>
        <v>0</v>
      </c>
      <c r="J24" s="216"/>
    </row>
    <row r="25" spans="3:10" x14ac:dyDescent="0.25">
      <c r="C25" s="29" t="s">
        <v>8</v>
      </c>
      <c r="D25" s="249">
        <f t="shared" ref="D25:I25" si="0">D14*D24</f>
        <v>3</v>
      </c>
      <c r="E25" s="249">
        <f t="shared" si="0"/>
        <v>0</v>
      </c>
      <c r="F25" s="249">
        <f t="shared" si="0"/>
        <v>0</v>
      </c>
      <c r="G25" s="249">
        <f t="shared" si="0"/>
        <v>16</v>
      </c>
      <c r="H25" s="249">
        <f t="shared" si="0"/>
        <v>0</v>
      </c>
      <c r="I25" s="250">
        <f t="shared" si="0"/>
        <v>0</v>
      </c>
    </row>
    <row r="26" spans="3:10" ht="15.75" thickBot="1" x14ac:dyDescent="0.3">
      <c r="C26" s="30" t="s">
        <v>3</v>
      </c>
      <c r="D26" s="287">
        <f>IF(SUM(D24:I24)=7, SUM(D25:I25), "Incomplete - please fill in one box per row")</f>
        <v>19</v>
      </c>
      <c r="E26" s="287"/>
      <c r="F26" s="287"/>
      <c r="G26" s="287"/>
      <c r="H26" s="287"/>
      <c r="I26" s="288"/>
    </row>
    <row r="27" spans="3:10" ht="15.75" thickBot="1" x14ac:dyDescent="0.3">
      <c r="C27" s="81"/>
      <c r="D27" s="3"/>
      <c r="E27" s="4"/>
      <c r="F27" s="84"/>
      <c r="G27" s="81"/>
      <c r="H27" s="81"/>
      <c r="I27" s="2"/>
    </row>
    <row r="28" spans="3:10" ht="15.75" thickBot="1" x14ac:dyDescent="0.3">
      <c r="C28" s="5" t="s">
        <v>4</v>
      </c>
      <c r="D28" s="215" t="s">
        <v>5</v>
      </c>
      <c r="E28" s="191" t="s">
        <v>263</v>
      </c>
      <c r="F28" s="192" t="s">
        <v>262</v>
      </c>
      <c r="G28" s="107" t="s">
        <v>261</v>
      </c>
      <c r="H28" s="193" t="s">
        <v>260</v>
      </c>
      <c r="I28" s="195" t="s">
        <v>259</v>
      </c>
    </row>
    <row r="29" spans="3:10" ht="60.75" thickBot="1" x14ac:dyDescent="0.3">
      <c r="C29" s="7" t="s">
        <v>167</v>
      </c>
      <c r="D29" s="100" t="s">
        <v>39</v>
      </c>
      <c r="E29" s="101" t="s">
        <v>212</v>
      </c>
      <c r="F29" s="102" t="s">
        <v>213</v>
      </c>
      <c r="G29" s="103" t="s">
        <v>211</v>
      </c>
      <c r="H29" s="104" t="s">
        <v>214</v>
      </c>
      <c r="I29" s="105" t="s">
        <v>35</v>
      </c>
    </row>
    <row r="30" spans="3:10" ht="36.75" thickBot="1" x14ac:dyDescent="0.3">
      <c r="C30" s="117"/>
      <c r="D30" s="298" t="s">
        <v>221</v>
      </c>
      <c r="E30" s="299"/>
      <c r="F30" s="300"/>
      <c r="G30" s="118" t="s">
        <v>115</v>
      </c>
      <c r="H30" s="118" t="s">
        <v>114</v>
      </c>
      <c r="I30" s="119" t="s">
        <v>117</v>
      </c>
    </row>
    <row r="31" spans="3:10" ht="15.75" thickBot="1" x14ac:dyDescent="0.3">
      <c r="C31" s="81"/>
      <c r="D31" s="10"/>
      <c r="E31" s="2"/>
      <c r="F31" s="81"/>
      <c r="G31" s="81"/>
      <c r="H31" s="81"/>
      <c r="I31" s="2"/>
    </row>
    <row r="32" spans="3:10" ht="17.25" thickBot="1" x14ac:dyDescent="0.35">
      <c r="C32" s="35"/>
      <c r="D32" s="301" t="s">
        <v>90</v>
      </c>
      <c r="E32" s="302"/>
      <c r="F32" s="302"/>
      <c r="G32" s="302"/>
      <c r="H32" s="302"/>
      <c r="I32" s="303"/>
    </row>
    <row r="33" spans="3:9" ht="36.75" thickBot="1" x14ac:dyDescent="0.3">
      <c r="C33" s="89" t="s">
        <v>268</v>
      </c>
      <c r="D33" s="100" t="s">
        <v>84</v>
      </c>
      <c r="E33" s="101" t="s">
        <v>84</v>
      </c>
      <c r="F33" s="102" t="s">
        <v>84</v>
      </c>
      <c r="G33" s="107" t="s">
        <v>245</v>
      </c>
      <c r="H33" s="108" t="s">
        <v>246</v>
      </c>
      <c r="I33" s="109" t="s">
        <v>247</v>
      </c>
    </row>
    <row r="34" spans="3:9" ht="15.75" thickBot="1" x14ac:dyDescent="0.3"/>
    <row r="35" spans="3:9" ht="15.75" thickBot="1" x14ac:dyDescent="0.3">
      <c r="C35" s="89" t="s">
        <v>269</v>
      </c>
      <c r="D35" s="252">
        <f>Part1_CarSpaces</f>
        <v>200</v>
      </c>
      <c r="E35" s="252">
        <f>Part1_CarSpaces</f>
        <v>200</v>
      </c>
      <c r="F35" s="252">
        <f>Part1_CarSpaces</f>
        <v>200</v>
      </c>
      <c r="G35" s="253">
        <f>Part1_CarSpaces*Proportion_MinReduction</f>
        <v>140</v>
      </c>
      <c r="H35" s="253">
        <f>Part1_CarSpaces*Proportion_MidReduction</f>
        <v>120</v>
      </c>
      <c r="I35" s="254">
        <f>Part1_CarSpaces*Proportion_MaxReduction</f>
        <v>100</v>
      </c>
    </row>
    <row r="36" spans="3:9" ht="35.25" customHeight="1" x14ac:dyDescent="0.25">
      <c r="C36" s="228" t="s">
        <v>299</v>
      </c>
      <c r="F36" s="226"/>
      <c r="G36" s="227"/>
      <c r="H36" s="227"/>
    </row>
  </sheetData>
  <sheetProtection algorithmName="SHA-512" hashValue="C+a4HwH16au5ydsLYhc8akBVjAxXfEtXAVLz13ZGS0WIES2kz5PsQ0vCrgeWaS5v/eKBhEeOy2XkR8h8yJnuZg==" saltValue="xsa3iyFjwcwVPWkudfCshg==" spinCount="100000" sheet="1" objects="1" scenarios="1"/>
  <mergeCells count="10">
    <mergeCell ref="D26:I26"/>
    <mergeCell ref="D30:F30"/>
    <mergeCell ref="D32:I32"/>
    <mergeCell ref="C2:I2"/>
    <mergeCell ref="D10:E10"/>
    <mergeCell ref="F10:G10"/>
    <mergeCell ref="H10:I10"/>
    <mergeCell ref="D20:E20"/>
    <mergeCell ref="F20:G20"/>
    <mergeCell ref="H20:I20"/>
  </mergeCells>
  <pageMargins left="0.7" right="0.7" top="0.75" bottom="0.75" header="0.3" footer="0.3"/>
  <pageSetup paperSize="9" orientation="portrait" horizontalDpi="1200" verticalDpi="1200" r:id="rId1"/>
  <ignoredErrors>
    <ignoredError sqref="D24" formulaRange="1"/>
    <ignoredError sqref="E24:F24 H24" formula="1"/>
    <ignoredError sqref="G24" formula="1" formulaRange="1"/>
    <ignoredError sqref="D15" unlockedFormula="1"/>
  </ignoredErrors>
  <drawing r:id="rId2"/>
  <extLst>
    <ext xmlns:x14="http://schemas.microsoft.com/office/spreadsheetml/2009/9/main" uri="{78C0D931-6437-407d-A8EE-F0AAD7539E65}">
      <x14:conditionalFormattings>
        <x14:conditionalFormatting xmlns:xm="http://schemas.microsoft.com/office/excel/2006/main">
          <x14:cfRule type="expression" priority="40" id="{9C4769E4-B8E5-451D-B709-D39241247E08}">
            <xm:f>'Step 3'!$D$6=30</xm:f>
            <x14:dxf>
              <fill>
                <patternFill>
                  <bgColor theme="5" tint="0.39994506668294322"/>
                </patternFill>
              </fill>
            </x14:dxf>
          </x14:cfRule>
          <x14:cfRule type="expression" priority="41" id="{5AE03773-08BB-4034-A8AE-8D53B804DC0D}">
            <xm:f>'Step 3'!$D$6=29</xm:f>
            <x14:dxf>
              <fill>
                <patternFill>
                  <bgColor theme="5" tint="0.39994506668294322"/>
                </patternFill>
              </fill>
            </x14:dxf>
          </x14:cfRule>
          <x14:cfRule type="expression" priority="42" id="{B797BB4A-E8CA-4A3A-AB47-AF1B71FF31D4}">
            <xm:f>'Step 3'!$D$6=28</xm:f>
            <x14:dxf>
              <fill>
                <patternFill>
                  <bgColor theme="5" tint="0.39994506668294322"/>
                </patternFill>
              </fill>
            </x14:dxf>
          </x14:cfRule>
          <x14:cfRule type="expression" priority="43" id="{1A0615A4-42DA-414A-B56C-2F2121824873}">
            <xm:f>'Step 3'!$D$6=27</xm:f>
            <x14:dxf>
              <fill>
                <patternFill>
                  <bgColor theme="5" tint="0.39994506668294322"/>
                </patternFill>
              </fill>
            </x14:dxf>
          </x14:cfRule>
          <x14:cfRule type="expression" priority="44" id="{5F4871F8-31E5-4390-A29F-44E635CB1154}">
            <xm:f>'Step 3'!$D$6=26</xm:f>
            <x14:dxf>
              <fill>
                <patternFill>
                  <bgColor theme="5" tint="0.39994506668294322"/>
                </patternFill>
              </fill>
            </x14:dxf>
          </x14:cfRule>
          <xm:sqref>H35</xm:sqref>
        </x14:conditionalFormatting>
        <x14:conditionalFormatting xmlns:xm="http://schemas.microsoft.com/office/excel/2006/main">
          <x14:cfRule type="expression" priority="34" id="{08CADA26-146F-4AE0-879D-401F2BFC4F3A}">
            <xm:f>'Step 3'!$D$6=25</xm:f>
            <x14:dxf>
              <fill>
                <patternFill>
                  <bgColor theme="5" tint="0.39994506668294322"/>
                </patternFill>
              </fill>
            </x14:dxf>
          </x14:cfRule>
          <x14:cfRule type="expression" priority="35" id="{6C17B446-49C5-48D1-8743-095C2138D8BF}">
            <xm:f>'Step 3'!$D$6=24</xm:f>
            <x14:dxf>
              <fill>
                <patternFill>
                  <bgColor theme="5" tint="0.39994506668294322"/>
                </patternFill>
              </fill>
            </x14:dxf>
          </x14:cfRule>
          <x14:cfRule type="expression" priority="36" id="{3BC51F2D-A9F3-449D-9F2D-7018A5541271}">
            <xm:f>'Step 3'!$D$6=23</xm:f>
            <x14:dxf>
              <fill>
                <patternFill>
                  <bgColor theme="5" tint="0.39994506668294322"/>
                </patternFill>
              </fill>
            </x14:dxf>
          </x14:cfRule>
          <x14:cfRule type="expression" priority="37" id="{0B0DFC75-03CC-4F03-8CC6-5433831F102B}">
            <xm:f>'Step 3'!$D$6=21</xm:f>
            <x14:dxf>
              <fill>
                <patternFill>
                  <bgColor theme="5" tint="0.39994506668294322"/>
                </patternFill>
              </fill>
            </x14:dxf>
          </x14:cfRule>
          <x14:cfRule type="expression" priority="38" id="{0EB85CDA-0F13-4041-AD0B-B8B9D8066827}">
            <xm:f>'Step 3'!$D$6=22</xm:f>
            <x14:dxf>
              <fill>
                <patternFill>
                  <bgColor theme="5" tint="0.39994506668294322"/>
                </patternFill>
              </fill>
            </x14:dxf>
          </x14:cfRule>
          <xm:sqref>G35</xm:sqref>
        </x14:conditionalFormatting>
        <x14:conditionalFormatting xmlns:xm="http://schemas.microsoft.com/office/excel/2006/main">
          <x14:cfRule type="expression" priority="22" id="{D1C2C9A9-2C2E-4C15-8B68-5A5BC51E8F99}">
            <xm:f>'Step 3'!$D$6=42</xm:f>
            <x14:dxf>
              <fill>
                <patternFill>
                  <bgColor theme="5" tint="0.39994506668294322"/>
                </patternFill>
              </fill>
            </x14:dxf>
          </x14:cfRule>
          <x14:cfRule type="expression" priority="23" id="{23388932-C09F-4EF9-AEF3-6AA9B3FDE36F}">
            <xm:f>'Step 3'!$D$6=41</xm:f>
            <x14:dxf>
              <fill>
                <patternFill>
                  <bgColor theme="5" tint="0.39994506668294322"/>
                </patternFill>
              </fill>
            </x14:dxf>
          </x14:cfRule>
          <x14:cfRule type="expression" priority="24" id="{29A30BDB-0383-4318-939D-7F1F1B51C50D}">
            <xm:f>'Step 3'!$D$6=40</xm:f>
            <x14:dxf>
              <fill>
                <patternFill>
                  <bgColor theme="5" tint="0.39994506668294322"/>
                </patternFill>
              </fill>
            </x14:dxf>
          </x14:cfRule>
          <x14:cfRule type="expression" priority="25" id="{6E6D3F68-C0A0-4B3E-93E8-2875E3C3515D}">
            <xm:f>'Step 3'!$D$6=39</xm:f>
            <x14:dxf>
              <fill>
                <patternFill>
                  <bgColor theme="5" tint="0.39994506668294322"/>
                </patternFill>
              </fill>
            </x14:dxf>
          </x14:cfRule>
          <x14:cfRule type="expression" priority="26" id="{04A74B55-1751-42AF-B092-72E0708C474D}">
            <xm:f>'Step 3'!$D$6=38</xm:f>
            <x14:dxf>
              <fill>
                <patternFill>
                  <bgColor theme="5" tint="0.39994506668294322"/>
                </patternFill>
              </fill>
            </x14:dxf>
          </x14:cfRule>
          <x14:cfRule type="expression" priority="27" id="{DD5BEB69-B216-4BB2-AD92-1F8CDC08603A}">
            <xm:f>'Step 3'!$D$6=37</xm:f>
            <x14:dxf>
              <fill>
                <patternFill>
                  <bgColor theme="5" tint="0.39994506668294322"/>
                </patternFill>
              </fill>
            </x14:dxf>
          </x14:cfRule>
          <x14:cfRule type="expression" priority="28" id="{328C584F-602C-494E-A70D-8BCE2E418B71}">
            <xm:f>'Step 3'!$D$6=36</xm:f>
            <x14:dxf>
              <fill>
                <patternFill>
                  <bgColor theme="5" tint="0.39994506668294322"/>
                </patternFill>
              </fill>
            </x14:dxf>
          </x14:cfRule>
          <x14:cfRule type="expression" priority="29" id="{A3E85357-8652-4B1D-8D21-A7BF9667DF1C}">
            <xm:f>'Step 3'!$D$6=35</xm:f>
            <x14:dxf>
              <fill>
                <patternFill>
                  <bgColor theme="5" tint="0.39994506668294322"/>
                </patternFill>
              </fill>
            </x14:dxf>
          </x14:cfRule>
          <x14:cfRule type="expression" priority="30" id="{7226E797-A4A4-4EA9-8823-27F96C135994}">
            <xm:f>'Step 3'!$D$6=34</xm:f>
            <x14:dxf>
              <fill>
                <patternFill>
                  <bgColor theme="5" tint="0.39994506668294322"/>
                </patternFill>
              </fill>
            </x14:dxf>
          </x14:cfRule>
          <x14:cfRule type="expression" priority="31" id="{89074C31-DCE1-40B8-8D6D-CDDA2DCC9BE1}">
            <xm:f>'Step 3'!$D$6=33</xm:f>
            <x14:dxf>
              <fill>
                <patternFill>
                  <bgColor theme="5" tint="0.39994506668294322"/>
                </patternFill>
              </fill>
            </x14:dxf>
          </x14:cfRule>
          <x14:cfRule type="expression" priority="32" id="{CACD4154-1E87-4E19-B5B0-4692DDB84B40}">
            <xm:f>'Step 3'!$D$6=32</xm:f>
            <x14:dxf>
              <fill>
                <patternFill>
                  <bgColor theme="5" tint="0.39994506668294322"/>
                </patternFill>
              </fill>
            </x14:dxf>
          </x14:cfRule>
          <x14:cfRule type="expression" priority="33" id="{3C804C2D-BEA1-4422-9D95-A93EED0DB558}">
            <xm:f>'Step 3'!$D$6=31</xm:f>
            <x14:dxf>
              <fill>
                <patternFill>
                  <bgColor theme="5" tint="0.39994506668294322"/>
                </patternFill>
              </fill>
            </x14:dxf>
          </x14:cfRule>
          <xm:sqref>I35</xm:sqref>
        </x14:conditionalFormatting>
        <x14:conditionalFormatting xmlns:xm="http://schemas.microsoft.com/office/excel/2006/main">
          <x14:cfRule type="expression" priority="21" id="{8495BDC9-CF95-4BE2-AAE4-4174C6C64014}">
            <xm:f>'Step 3'!$D$6=17</xm:f>
            <x14:dxf>
              <fill>
                <patternFill>
                  <bgColor theme="5" tint="0.39994506668294322"/>
                </patternFill>
              </fill>
            </x14:dxf>
          </x14:cfRule>
          <x14:cfRule type="expression" priority="20" id="{F0E6FDE7-265B-487D-B2B7-170B51C95E5D}">
            <xm:f>'Step 3'!$D$6=16</xm:f>
            <x14:dxf>
              <fill>
                <patternFill>
                  <bgColor theme="5" tint="0.39994506668294322"/>
                </patternFill>
              </fill>
            </x14:dxf>
          </x14:cfRule>
          <x14:cfRule type="expression" priority="19" id="{0CDE59B7-4FCD-4A6B-A210-A864308134C0}">
            <xm:f>'Step 3'!$D$6=18</xm:f>
            <x14:dxf>
              <fill>
                <patternFill>
                  <bgColor theme="5" tint="0.39994506668294322"/>
                </patternFill>
              </fill>
            </x14:dxf>
          </x14:cfRule>
          <x14:cfRule type="expression" priority="18" id="{1B451997-3BB8-44E7-94AF-D41F3B389471}">
            <xm:f>'Step 3'!$D$6=19</xm:f>
            <x14:dxf>
              <fill>
                <patternFill>
                  <bgColor theme="5" tint="0.39994506668294322"/>
                </patternFill>
              </fill>
            </x14:dxf>
          </x14:cfRule>
          <x14:cfRule type="expression" priority="17" id="{11A50F5D-4725-4CC8-ADE5-3F9F98D129A2}">
            <xm:f>'Step 3'!$D$6=20</xm:f>
            <x14:dxf>
              <fill>
                <patternFill>
                  <bgColor theme="5" tint="0.39994506668294322"/>
                </patternFill>
              </fill>
            </x14:dxf>
          </x14:cfRule>
          <xm:sqref>F35</xm:sqref>
        </x14:conditionalFormatting>
        <x14:conditionalFormatting xmlns:xm="http://schemas.microsoft.com/office/excel/2006/main">
          <x14:cfRule type="expression" priority="16" id="{1E5E440A-3E2B-475E-8BBD-A62022BCDACE}">
            <xm:f>'Step 3'!$D$6=11</xm:f>
            <x14:dxf>
              <fill>
                <patternFill>
                  <bgColor theme="5" tint="0.39994506668294322"/>
                </patternFill>
              </fill>
            </x14:dxf>
          </x14:cfRule>
          <x14:cfRule type="expression" priority="15" id="{E4AA9BF0-3A16-440B-9CC4-97C49736F842}">
            <xm:f>'Step 3'!$D$6=12</xm:f>
            <x14:dxf>
              <fill>
                <patternFill>
                  <bgColor theme="5" tint="0.39994506668294322"/>
                </patternFill>
              </fill>
            </x14:dxf>
          </x14:cfRule>
          <x14:cfRule type="expression" priority="14" id="{F49B5A79-9CC1-41D4-9336-7F3B2D0AF15C}">
            <xm:f>'Step 3'!$D$6=13</xm:f>
            <x14:dxf>
              <fill>
                <patternFill>
                  <bgColor theme="5" tint="0.39994506668294322"/>
                </patternFill>
              </fill>
            </x14:dxf>
          </x14:cfRule>
          <x14:cfRule type="expression" priority="13" id="{991345F1-26B3-4C13-8F9D-69AD34C8C6B5}">
            <xm:f>'Step 3'!$D$6=14</xm:f>
            <x14:dxf>
              <fill>
                <patternFill>
                  <bgColor theme="5" tint="0.39994506668294322"/>
                </patternFill>
              </fill>
            </x14:dxf>
          </x14:cfRule>
          <x14:cfRule type="expression" priority="12" id="{D79D5D67-FE02-4D79-8498-CD51F5445920}">
            <xm:f>'Step 3'!$D$6=15</xm:f>
            <x14:dxf>
              <fill>
                <patternFill>
                  <bgColor theme="5" tint="0.39994506668294322"/>
                </patternFill>
              </fill>
            </x14:dxf>
          </x14:cfRule>
          <xm:sqref>E35</xm:sqref>
        </x14:conditionalFormatting>
        <x14:conditionalFormatting xmlns:xm="http://schemas.microsoft.com/office/excel/2006/main">
          <x14:cfRule type="expression" priority="11" id="{B1584465-9FFF-4C9E-AD80-11F628644AFD}">
            <xm:f>'Step 3'!$D$6=1</xm:f>
            <x14:dxf>
              <fill>
                <patternFill>
                  <bgColor theme="5" tint="0.39994506668294322"/>
                </patternFill>
              </fill>
            </x14:dxf>
          </x14:cfRule>
          <x14:cfRule type="expression" priority="10" id="{C66BB002-3FDA-4FBB-9D3F-568253D47C97}">
            <xm:f>'Step 3'!$D$6=0</xm:f>
            <x14:dxf>
              <fill>
                <patternFill>
                  <bgColor theme="5" tint="0.39994506668294322"/>
                </patternFill>
              </fill>
            </x14:dxf>
          </x14:cfRule>
          <x14:cfRule type="expression" priority="9" id="{81E2E031-3A61-4936-A08A-D3E9F99B8599}">
            <xm:f>'Step 3'!$D$6=2</xm:f>
            <x14:dxf>
              <fill>
                <patternFill>
                  <bgColor theme="5" tint="0.39994506668294322"/>
                </patternFill>
              </fill>
            </x14:dxf>
          </x14:cfRule>
          <x14:cfRule type="expression" priority="8" id="{3A5CC705-CC37-4B63-B70F-5A9EE1AAB958}">
            <xm:f>'Step 3'!$D$6=3</xm:f>
            <x14:dxf>
              <fill>
                <patternFill>
                  <bgColor theme="5" tint="0.39994506668294322"/>
                </patternFill>
              </fill>
            </x14:dxf>
          </x14:cfRule>
          <x14:cfRule type="expression" priority="7" id="{FC35E781-AAFF-4107-9F70-9049BB937315}">
            <xm:f>'Step 3'!$D$6=4</xm:f>
            <x14:dxf>
              <fill>
                <patternFill>
                  <bgColor theme="5" tint="0.39994506668294322"/>
                </patternFill>
              </fill>
            </x14:dxf>
          </x14:cfRule>
          <x14:cfRule type="expression" priority="6" id="{4D583B84-C385-4F4C-B544-FF5A2B5CF077}">
            <xm:f>'Step 3'!$D$6=5</xm:f>
            <x14:dxf>
              <fill>
                <patternFill>
                  <bgColor theme="5" tint="0.39994506668294322"/>
                </patternFill>
              </fill>
            </x14:dxf>
          </x14:cfRule>
          <x14:cfRule type="expression" priority="5" id="{CAC0F4A0-D1CC-4DA4-A524-D75F5984FF4B}">
            <xm:f>'Step 3'!$D$6=6</xm:f>
            <x14:dxf>
              <fill>
                <patternFill>
                  <bgColor theme="5" tint="0.39994506668294322"/>
                </patternFill>
              </fill>
            </x14:dxf>
          </x14:cfRule>
          <x14:cfRule type="expression" priority="4" id="{C00DA640-F913-4DB2-A010-7E87BC3ECFD2}">
            <xm:f>'Step 3'!$D$6=7</xm:f>
            <x14:dxf>
              <fill>
                <patternFill>
                  <bgColor theme="5" tint="0.39994506668294322"/>
                </patternFill>
              </fill>
            </x14:dxf>
          </x14:cfRule>
          <x14:cfRule type="expression" priority="3" id="{89044992-9518-4B23-881F-6343C0D02DF8}">
            <xm:f>'Step 3'!$D$6=8</xm:f>
            <x14:dxf>
              <fill>
                <patternFill>
                  <bgColor theme="5" tint="0.39994506668294322"/>
                </patternFill>
              </fill>
            </x14:dxf>
          </x14:cfRule>
          <x14:cfRule type="expression" priority="2" id="{F6D5BD68-B381-4892-A5FF-FDCA2AB01CDC}">
            <xm:f>'Step 3'!$D$6=9</xm:f>
            <x14:dxf>
              <fill>
                <patternFill>
                  <bgColor theme="5" tint="0.39994506668294322"/>
                </patternFill>
              </fill>
            </x14:dxf>
          </x14:cfRule>
          <x14:cfRule type="expression" priority="1" id="{62B3EEA9-8CE5-4BD4-86FA-3DA98F8F4CD9}">
            <xm:f>'Step 3'!$D$6=10</xm:f>
            <x14:dxf>
              <fill>
                <patternFill>
                  <bgColor theme="5" tint="0.39994506668294322"/>
                </patternFill>
              </fill>
            </x14:dxf>
          </x14:cfRule>
          <xm:sqref>D35</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DF36C4-CC3D-4107-9FA0-C854B0E3EF60}">
  <dimension ref="B3:L96"/>
  <sheetViews>
    <sheetView showGridLines="0" topLeftCell="A47" zoomScaleNormal="100" workbookViewId="0">
      <selection activeCell="H8" sqref="H8"/>
    </sheetView>
  </sheetViews>
  <sheetFormatPr defaultColWidth="8.7109375" defaultRowHeight="12" x14ac:dyDescent="0.2"/>
  <cols>
    <col min="1" max="1" width="3.5703125" style="34" customWidth="1"/>
    <col min="2" max="2" width="3.42578125" style="34" customWidth="1"/>
    <col min="3" max="3" width="19.7109375" style="35" customWidth="1"/>
    <col min="4" max="9" width="31.28515625" style="34" customWidth="1"/>
    <col min="10" max="10" width="52.28515625" style="36" customWidth="1"/>
    <col min="11" max="11" width="16.140625" style="34" bestFit="1" customWidth="1"/>
    <col min="12" max="18" width="9.140625" style="34" customWidth="1"/>
    <col min="19" max="16384" width="8.7109375" style="34"/>
  </cols>
  <sheetData>
    <row r="3" spans="3:8" x14ac:dyDescent="0.2">
      <c r="C3" s="37" t="s">
        <v>59</v>
      </c>
    </row>
    <row r="4" spans="3:8" ht="12.75" thickBot="1" x14ac:dyDescent="0.25">
      <c r="C4" s="37"/>
    </row>
    <row r="5" spans="3:8" ht="12.75" thickBot="1" x14ac:dyDescent="0.25">
      <c r="C5" s="38" t="s">
        <v>60</v>
      </c>
      <c r="D5" s="39" t="s">
        <v>61</v>
      </c>
      <c r="E5" s="39" t="s">
        <v>62</v>
      </c>
      <c r="F5" s="39" t="s">
        <v>63</v>
      </c>
      <c r="G5" s="40" t="s">
        <v>64</v>
      </c>
    </row>
    <row r="6" spans="3:8" ht="15.75" customHeight="1" thickBot="1" x14ac:dyDescent="0.25">
      <c r="C6" s="158" t="s">
        <v>155</v>
      </c>
      <c r="D6" s="162">
        <v>0.5</v>
      </c>
      <c r="E6" s="163"/>
      <c r="F6" s="365" t="s">
        <v>68</v>
      </c>
      <c r="G6" s="164"/>
    </row>
    <row r="7" spans="3:8" ht="25.5" customHeight="1" thickBot="1" x14ac:dyDescent="0.25">
      <c r="C7" s="41" t="s">
        <v>65</v>
      </c>
      <c r="D7" s="42">
        <v>1</v>
      </c>
      <c r="E7" s="43" t="s">
        <v>66</v>
      </c>
      <c r="F7" s="366"/>
      <c r="G7" s="43" t="s">
        <v>69</v>
      </c>
    </row>
    <row r="8" spans="3:8" ht="24" customHeight="1" x14ac:dyDescent="0.2">
      <c r="C8" s="45" t="s">
        <v>144</v>
      </c>
      <c r="D8" s="43">
        <v>2</v>
      </c>
      <c r="E8" s="43" t="s">
        <v>67</v>
      </c>
      <c r="F8" s="46"/>
      <c r="G8" s="47"/>
    </row>
    <row r="9" spans="3:8" ht="20.45" customHeight="1" thickBot="1" x14ac:dyDescent="0.25">
      <c r="C9" s="45" t="s">
        <v>157</v>
      </c>
      <c r="D9" s="134">
        <v>2</v>
      </c>
      <c r="E9" s="49"/>
      <c r="F9" s="46"/>
      <c r="G9" s="360" t="s">
        <v>70</v>
      </c>
    </row>
    <row r="10" spans="3:8" ht="12.75" thickBot="1" x14ac:dyDescent="0.25">
      <c r="C10" s="41" t="s">
        <v>71</v>
      </c>
      <c r="D10" s="177">
        <v>2</v>
      </c>
      <c r="E10" s="133"/>
      <c r="F10" s="46"/>
      <c r="G10" s="360"/>
    </row>
    <row r="11" spans="3:8" ht="12.75" thickBot="1" x14ac:dyDescent="0.25">
      <c r="C11" s="41"/>
      <c r="D11" s="134"/>
      <c r="E11" s="50"/>
      <c r="F11" s="51"/>
      <c r="G11" s="361"/>
    </row>
    <row r="12" spans="3:8" ht="36.75" thickBot="1" x14ac:dyDescent="0.25">
      <c r="C12" s="41" t="s">
        <v>73</v>
      </c>
      <c r="D12" s="52" t="s">
        <v>74</v>
      </c>
      <c r="E12" s="52" t="s">
        <v>75</v>
      </c>
      <c r="F12" s="52" t="s">
        <v>76</v>
      </c>
      <c r="G12" s="53"/>
      <c r="H12" s="36"/>
    </row>
    <row r="13" spans="3:8" x14ac:dyDescent="0.2">
      <c r="C13" s="121"/>
      <c r="D13" s="122"/>
      <c r="E13" s="122"/>
      <c r="F13" s="122"/>
      <c r="G13" s="123"/>
      <c r="H13" s="36"/>
    </row>
    <row r="14" spans="3:8" x14ac:dyDescent="0.2">
      <c r="C14" s="37" t="s">
        <v>125</v>
      </c>
      <c r="E14" s="36"/>
      <c r="G14" s="123"/>
      <c r="H14" s="36"/>
    </row>
    <row r="15" spans="3:8" ht="12.75" thickBot="1" x14ac:dyDescent="0.25">
      <c r="C15" s="34"/>
      <c r="E15" s="36"/>
      <c r="G15" s="123"/>
      <c r="H15" s="36"/>
    </row>
    <row r="16" spans="3:8" ht="12.75" thickBot="1" x14ac:dyDescent="0.25">
      <c r="C16" s="127" t="s">
        <v>77</v>
      </c>
      <c r="D16" s="86">
        <v>1000</v>
      </c>
      <c r="E16" s="36"/>
      <c r="G16" s="123"/>
      <c r="H16" s="36"/>
    </row>
    <row r="17" spans="2:11" ht="12.75" thickBot="1" x14ac:dyDescent="0.25">
      <c r="C17" s="34" t="s">
        <v>78</v>
      </c>
      <c r="D17" s="34" t="s">
        <v>127</v>
      </c>
      <c r="E17" s="34" t="s">
        <v>79</v>
      </c>
      <c r="F17" s="124" t="s">
        <v>118</v>
      </c>
      <c r="G17" s="34" t="s">
        <v>119</v>
      </c>
      <c r="H17" s="36"/>
    </row>
    <row r="18" spans="2:11" ht="12.75" thickBot="1" x14ac:dyDescent="0.25">
      <c r="C18" s="156" t="s">
        <v>155</v>
      </c>
      <c r="D18" s="157">
        <v>0.1</v>
      </c>
      <c r="E18" s="87">
        <f>$D$16*D18</f>
        <v>100</v>
      </c>
      <c r="F18" s="125">
        <f>E18*D6</f>
        <v>50</v>
      </c>
      <c r="G18" s="120">
        <f>E18*1</f>
        <v>100</v>
      </c>
      <c r="H18" s="36"/>
    </row>
    <row r="19" spans="2:11" ht="12.75" thickBot="1" x14ac:dyDescent="0.25">
      <c r="C19" s="150" t="s">
        <v>65</v>
      </c>
      <c r="D19" s="151">
        <v>0.1</v>
      </c>
      <c r="E19" s="152">
        <f>$D$16*D19</f>
        <v>100</v>
      </c>
      <c r="F19" s="153">
        <f>E19*D7</f>
        <v>100</v>
      </c>
      <c r="G19" s="154">
        <f>E19*1</f>
        <v>100</v>
      </c>
      <c r="H19" s="36"/>
    </row>
    <row r="20" spans="2:11" ht="12.75" thickBot="1" x14ac:dyDescent="0.25">
      <c r="C20" s="128" t="s">
        <v>158</v>
      </c>
      <c r="D20" s="136">
        <v>0.25</v>
      </c>
      <c r="E20" s="87">
        <f>$D$16*D20</f>
        <v>250</v>
      </c>
      <c r="F20" s="125">
        <f>E20*D8</f>
        <v>500</v>
      </c>
      <c r="G20" s="120">
        <f>E20*2</f>
        <v>500</v>
      </c>
      <c r="H20" s="36"/>
    </row>
    <row r="21" spans="2:11" ht="12.75" thickBot="1" x14ac:dyDescent="0.25">
      <c r="C21" s="128" t="s">
        <v>157</v>
      </c>
      <c r="D21" s="136">
        <v>0.3</v>
      </c>
      <c r="E21" s="87">
        <f>$D$16*D21</f>
        <v>300</v>
      </c>
      <c r="F21" s="125">
        <f>E21*D9</f>
        <v>600</v>
      </c>
      <c r="G21" s="120">
        <f>E21*3</f>
        <v>900</v>
      </c>
      <c r="H21" s="36"/>
    </row>
    <row r="22" spans="2:11" ht="12.75" thickBot="1" x14ac:dyDescent="0.25">
      <c r="C22" s="128" t="s">
        <v>71</v>
      </c>
      <c r="D22" s="136">
        <v>0.25</v>
      </c>
      <c r="E22" s="87">
        <f>$D$16*D22</f>
        <v>250</v>
      </c>
      <c r="F22" s="125">
        <f>E22*D10</f>
        <v>500</v>
      </c>
      <c r="G22" s="120">
        <f>E22*4</f>
        <v>1000</v>
      </c>
      <c r="H22" s="36"/>
    </row>
    <row r="23" spans="2:11" ht="12.75" thickBot="1" x14ac:dyDescent="0.25">
      <c r="C23" s="128" t="s">
        <v>3</v>
      </c>
      <c r="D23" s="141">
        <f>SUM(D18:D22)</f>
        <v>1</v>
      </c>
      <c r="E23" s="88">
        <f>SUM(E18:E22)</f>
        <v>1000</v>
      </c>
      <c r="F23" s="88">
        <f>SUM(F18:F22)</f>
        <v>1750</v>
      </c>
      <c r="G23" s="88">
        <f>SUM(G18:G22)</f>
        <v>2600</v>
      </c>
      <c r="H23" s="36"/>
    </row>
    <row r="24" spans="2:11" x14ac:dyDescent="0.2">
      <c r="B24" s="121"/>
      <c r="C24" s="122"/>
      <c r="D24" s="122"/>
      <c r="E24" s="122"/>
      <c r="F24" s="123"/>
      <c r="H24" s="36"/>
    </row>
    <row r="25" spans="2:11" ht="13.15" customHeight="1" thickBot="1" x14ac:dyDescent="0.25">
      <c r="C25" s="34"/>
    </row>
    <row r="26" spans="2:11" ht="39.6" customHeight="1" thickBot="1" x14ac:dyDescent="0.25">
      <c r="D26" s="23" t="s">
        <v>23</v>
      </c>
      <c r="E26" s="6" t="s">
        <v>24</v>
      </c>
      <c r="F26" s="24" t="s">
        <v>25</v>
      </c>
      <c r="G26" s="25" t="s">
        <v>26</v>
      </c>
      <c r="H26" s="92" t="s">
        <v>27</v>
      </c>
      <c r="I26" s="27" t="s">
        <v>28</v>
      </c>
    </row>
    <row r="27" spans="2:11" ht="24.75" thickBot="1" x14ac:dyDescent="0.25">
      <c r="C27" s="5" t="s">
        <v>121</v>
      </c>
      <c r="D27" s="54" t="s">
        <v>98</v>
      </c>
      <c r="E27" s="1" t="s">
        <v>97</v>
      </c>
      <c r="F27" s="55" t="s">
        <v>96</v>
      </c>
      <c r="G27" s="56" t="s">
        <v>95</v>
      </c>
      <c r="H27" s="91" t="s">
        <v>94</v>
      </c>
      <c r="I27" s="57" t="s">
        <v>93</v>
      </c>
      <c r="J27" s="36" t="s">
        <v>108</v>
      </c>
    </row>
    <row r="28" spans="2:11" ht="48.75" thickBot="1" x14ac:dyDescent="0.25">
      <c r="C28" s="7" t="s">
        <v>11</v>
      </c>
      <c r="D28" s="58" t="s">
        <v>122</v>
      </c>
      <c r="E28" s="59" t="s">
        <v>41</v>
      </c>
      <c r="F28" s="60" t="s">
        <v>42</v>
      </c>
      <c r="G28" s="61" t="s">
        <v>43</v>
      </c>
      <c r="H28" s="93" t="s">
        <v>44</v>
      </c>
      <c r="I28" s="62" t="s">
        <v>45</v>
      </c>
      <c r="J28" s="36" t="s">
        <v>13</v>
      </c>
      <c r="K28" s="36"/>
    </row>
    <row r="29" spans="2:11" ht="36.75" thickBot="1" x14ac:dyDescent="0.25">
      <c r="C29" s="8" t="s">
        <v>0</v>
      </c>
      <c r="D29" s="63" t="s">
        <v>105</v>
      </c>
      <c r="E29" s="64" t="s">
        <v>102</v>
      </c>
      <c r="F29" s="65" t="s">
        <v>103</v>
      </c>
      <c r="G29" s="66" t="s">
        <v>104</v>
      </c>
      <c r="H29" s="94" t="s">
        <v>101</v>
      </c>
      <c r="I29" s="67" t="s">
        <v>100</v>
      </c>
      <c r="J29" s="36" t="s">
        <v>109</v>
      </c>
    </row>
    <row r="30" spans="2:11" ht="36.75" thickBot="1" x14ac:dyDescent="0.25">
      <c r="C30" s="8" t="s">
        <v>30</v>
      </c>
      <c r="D30" s="68" t="s">
        <v>113</v>
      </c>
      <c r="E30" s="64" t="s">
        <v>112</v>
      </c>
      <c r="F30" s="65" t="s">
        <v>110</v>
      </c>
      <c r="G30" s="66" t="s">
        <v>111</v>
      </c>
      <c r="H30" s="94" t="s">
        <v>106</v>
      </c>
      <c r="I30" s="67" t="s">
        <v>107</v>
      </c>
      <c r="J30" s="36" t="s">
        <v>47</v>
      </c>
    </row>
    <row r="31" spans="2:11" ht="96.75" thickBot="1" x14ac:dyDescent="0.25">
      <c r="C31" s="5" t="s">
        <v>46</v>
      </c>
      <c r="D31" s="70" t="s">
        <v>48</v>
      </c>
      <c r="E31" s="71" t="s">
        <v>49</v>
      </c>
      <c r="F31" s="55" t="s">
        <v>16</v>
      </c>
      <c r="G31" s="56" t="s">
        <v>17</v>
      </c>
      <c r="H31" s="91" t="s">
        <v>40</v>
      </c>
      <c r="I31" s="57" t="s">
        <v>50</v>
      </c>
      <c r="J31" s="69"/>
    </row>
    <row r="32" spans="2:11" ht="198.95" customHeight="1" thickBot="1" x14ac:dyDescent="0.25">
      <c r="C32" s="9" t="s">
        <v>124</v>
      </c>
      <c r="D32" s="72" t="s">
        <v>19</v>
      </c>
      <c r="E32" s="73" t="s">
        <v>51</v>
      </c>
      <c r="F32" s="74" t="s">
        <v>52</v>
      </c>
      <c r="G32" s="75" t="s">
        <v>20</v>
      </c>
      <c r="H32" s="95" t="s">
        <v>21</v>
      </c>
      <c r="I32" s="76" t="s">
        <v>22</v>
      </c>
      <c r="J32" s="36" t="s">
        <v>14</v>
      </c>
    </row>
    <row r="33" spans="3:12" ht="60.75" thickBot="1" x14ac:dyDescent="0.25">
      <c r="C33" s="5" t="s">
        <v>2</v>
      </c>
      <c r="D33" s="77" t="s">
        <v>18</v>
      </c>
      <c r="E33" s="1" t="s">
        <v>57</v>
      </c>
      <c r="F33" s="55" t="s">
        <v>58</v>
      </c>
      <c r="G33" s="56" t="s">
        <v>56</v>
      </c>
      <c r="H33" s="91" t="s">
        <v>55</v>
      </c>
      <c r="I33" s="57" t="s">
        <v>53</v>
      </c>
      <c r="J33" s="36" t="s">
        <v>54</v>
      </c>
    </row>
    <row r="34" spans="3:12" ht="22.9" customHeight="1" x14ac:dyDescent="0.2"/>
    <row r="35" spans="3:12" x14ac:dyDescent="0.2">
      <c r="C35" s="34"/>
      <c r="D35" s="11">
        <v>1</v>
      </c>
      <c r="E35" s="12">
        <v>2</v>
      </c>
      <c r="F35" s="13">
        <v>3</v>
      </c>
      <c r="G35" s="14">
        <v>4</v>
      </c>
      <c r="H35" s="15">
        <v>5</v>
      </c>
      <c r="I35" s="16">
        <v>6</v>
      </c>
    </row>
    <row r="36" spans="3:12" s="36" customFormat="1" ht="27.6" customHeight="1" x14ac:dyDescent="0.2">
      <c r="C36" s="129" t="s">
        <v>121</v>
      </c>
      <c r="D36" s="17"/>
      <c r="E36" s="18" t="s">
        <v>9</v>
      </c>
      <c r="F36" s="19"/>
      <c r="G36" s="20"/>
      <c r="H36" s="21"/>
      <c r="I36" s="22"/>
      <c r="K36" s="34"/>
      <c r="L36" s="34"/>
    </row>
    <row r="37" spans="3:12" s="36" customFormat="1" ht="27.6" customHeight="1" x14ac:dyDescent="0.2">
      <c r="C37" s="129" t="s">
        <v>11</v>
      </c>
      <c r="D37" s="17"/>
      <c r="E37" s="18"/>
      <c r="F37" s="19"/>
      <c r="G37" s="20"/>
      <c r="H37" s="21"/>
      <c r="I37" s="22" t="s">
        <v>9</v>
      </c>
      <c r="K37" s="34"/>
      <c r="L37" s="34"/>
    </row>
    <row r="38" spans="3:12" s="36" customFormat="1" ht="27.6" customHeight="1" x14ac:dyDescent="0.2">
      <c r="C38" s="129" t="s">
        <v>0</v>
      </c>
      <c r="D38" s="17"/>
      <c r="E38" s="18"/>
      <c r="F38" s="19" t="s">
        <v>9</v>
      </c>
      <c r="G38" s="20"/>
      <c r="H38" s="21"/>
      <c r="I38" s="22"/>
      <c r="J38" s="69"/>
      <c r="K38" s="34"/>
      <c r="L38" s="34"/>
    </row>
    <row r="39" spans="3:12" s="36" customFormat="1" ht="27.6" hidden="1" customHeight="1" x14ac:dyDescent="0.2">
      <c r="C39" s="130" t="s">
        <v>10</v>
      </c>
      <c r="D39" s="78"/>
      <c r="E39" s="79"/>
      <c r="F39" s="78"/>
      <c r="G39" s="78"/>
      <c r="H39" s="78"/>
      <c r="I39" s="80"/>
      <c r="J39" s="69"/>
      <c r="K39" s="34"/>
      <c r="L39" s="34"/>
    </row>
    <row r="40" spans="3:12" s="36" customFormat="1" ht="27.6" customHeight="1" x14ac:dyDescent="0.2">
      <c r="C40" s="129" t="s">
        <v>29</v>
      </c>
      <c r="D40" s="17"/>
      <c r="E40" s="18"/>
      <c r="F40" s="19"/>
      <c r="G40" s="20"/>
      <c r="H40" s="21" t="s">
        <v>9</v>
      </c>
      <c r="I40" s="22"/>
      <c r="J40" s="69"/>
      <c r="K40" s="34"/>
      <c r="L40" s="34"/>
    </row>
    <row r="41" spans="3:12" s="36" customFormat="1" ht="27.6" hidden="1" customHeight="1" x14ac:dyDescent="0.2">
      <c r="C41" s="130" t="s">
        <v>12</v>
      </c>
      <c r="D41" s="78"/>
      <c r="E41" s="79"/>
      <c r="F41" s="78"/>
      <c r="G41" s="78"/>
      <c r="H41" s="78"/>
      <c r="I41" s="80"/>
      <c r="J41" s="69"/>
      <c r="K41" s="34"/>
      <c r="L41" s="34"/>
    </row>
    <row r="42" spans="3:12" s="36" customFormat="1" ht="27.6" customHeight="1" x14ac:dyDescent="0.2">
      <c r="C42" s="129" t="s">
        <v>46</v>
      </c>
      <c r="D42" s="17"/>
      <c r="E42" s="18"/>
      <c r="F42" s="19"/>
      <c r="G42" s="20"/>
      <c r="H42" s="21" t="s">
        <v>9</v>
      </c>
      <c r="I42" s="22"/>
      <c r="J42" s="69"/>
      <c r="K42" s="34"/>
      <c r="L42" s="34"/>
    </row>
    <row r="43" spans="3:12" s="36" customFormat="1" ht="27.6" customHeight="1" x14ac:dyDescent="0.2">
      <c r="C43" s="129" t="s">
        <v>1</v>
      </c>
      <c r="D43" s="17"/>
      <c r="E43" s="18"/>
      <c r="F43" s="19"/>
      <c r="G43" s="20"/>
      <c r="H43" s="21" t="s">
        <v>9</v>
      </c>
      <c r="I43" s="22"/>
      <c r="J43" s="69"/>
      <c r="K43" s="34"/>
      <c r="L43" s="34"/>
    </row>
    <row r="44" spans="3:12" s="36" customFormat="1" ht="27.6" customHeight="1" x14ac:dyDescent="0.2">
      <c r="C44" s="129" t="s">
        <v>2</v>
      </c>
      <c r="D44" s="17"/>
      <c r="E44" s="18"/>
      <c r="F44" s="19"/>
      <c r="G44" s="20" t="s">
        <v>9</v>
      </c>
      <c r="H44" s="21"/>
      <c r="I44" s="22"/>
      <c r="J44" s="69"/>
      <c r="K44" s="34"/>
      <c r="L44" s="34"/>
    </row>
    <row r="45" spans="3:12" s="36" customFormat="1" ht="9" customHeight="1" thickBot="1" x14ac:dyDescent="0.25">
      <c r="C45" s="81"/>
      <c r="D45" s="10"/>
      <c r="E45" s="2"/>
      <c r="F45" s="81"/>
      <c r="G45" s="81"/>
      <c r="H45" s="81"/>
      <c r="I45" s="2"/>
      <c r="K45" s="34"/>
      <c r="L45" s="34"/>
    </row>
    <row r="46" spans="3:12" s="36" customFormat="1" ht="20.45" customHeight="1" x14ac:dyDescent="0.2">
      <c r="C46" s="28" t="s">
        <v>7</v>
      </c>
      <c r="D46" s="31">
        <f t="shared" ref="D46:I46" si="0">COUNTIF(D36:D44, "x")</f>
        <v>0</v>
      </c>
      <c r="E46" s="31">
        <f t="shared" si="0"/>
        <v>1</v>
      </c>
      <c r="F46" s="31">
        <f t="shared" si="0"/>
        <v>1</v>
      </c>
      <c r="G46" s="31">
        <f t="shared" si="0"/>
        <v>1</v>
      </c>
      <c r="H46" s="31">
        <f t="shared" si="0"/>
        <v>3</v>
      </c>
      <c r="I46" s="32">
        <f t="shared" si="0"/>
        <v>1</v>
      </c>
      <c r="K46" s="34"/>
      <c r="L46" s="34"/>
    </row>
    <row r="47" spans="3:12" s="36" customFormat="1" ht="20.45" customHeight="1" x14ac:dyDescent="0.2">
      <c r="C47" s="29" t="s">
        <v>8</v>
      </c>
      <c r="D47" s="82">
        <f t="shared" ref="D47:I47" si="1">D35*D46</f>
        <v>0</v>
      </c>
      <c r="E47" s="82">
        <f t="shared" si="1"/>
        <v>2</v>
      </c>
      <c r="F47" s="82">
        <f t="shared" si="1"/>
        <v>3</v>
      </c>
      <c r="G47" s="82">
        <f t="shared" si="1"/>
        <v>4</v>
      </c>
      <c r="H47" s="82">
        <f t="shared" si="1"/>
        <v>15</v>
      </c>
      <c r="I47" s="83">
        <f t="shared" si="1"/>
        <v>6</v>
      </c>
      <c r="K47" s="34"/>
      <c r="L47" s="34"/>
    </row>
    <row r="48" spans="3:12" s="36" customFormat="1" ht="20.45" customHeight="1" thickBot="1" x14ac:dyDescent="0.25">
      <c r="C48" s="30" t="s">
        <v>3</v>
      </c>
      <c r="D48" s="369">
        <f>IF(SUM(D46:I46)=7, SUM(D47:I47), "Incomplete - please fill in one box per row")</f>
        <v>30</v>
      </c>
      <c r="E48" s="369"/>
      <c r="F48" s="369"/>
      <c r="G48" s="369"/>
      <c r="H48" s="369"/>
      <c r="I48" s="370"/>
      <c r="K48" s="34"/>
      <c r="L48" s="34"/>
    </row>
    <row r="49" spans="3:12" s="36" customFormat="1" ht="9" customHeight="1" thickBot="1" x14ac:dyDescent="0.25">
      <c r="C49" s="81"/>
      <c r="D49" s="3"/>
      <c r="E49" s="4"/>
      <c r="F49" s="84"/>
      <c r="G49" s="81"/>
      <c r="H49" s="81"/>
      <c r="I49" s="2"/>
      <c r="K49" s="34"/>
      <c r="L49" s="34"/>
    </row>
    <row r="50" spans="3:12" s="36" customFormat="1" ht="30.6" customHeight="1" x14ac:dyDescent="0.2">
      <c r="C50" s="8" t="s">
        <v>4</v>
      </c>
      <c r="D50" s="96" t="s">
        <v>5</v>
      </c>
      <c r="E50" s="97" t="s">
        <v>6</v>
      </c>
      <c r="F50" s="98" t="s">
        <v>31</v>
      </c>
      <c r="G50" s="25" t="s">
        <v>32</v>
      </c>
      <c r="H50" s="26" t="s">
        <v>33</v>
      </c>
      <c r="I50" s="99" t="s">
        <v>34</v>
      </c>
      <c r="K50" s="34"/>
      <c r="L50" s="34"/>
    </row>
    <row r="51" spans="3:12" s="36" customFormat="1" ht="58.5" customHeight="1" thickBot="1" x14ac:dyDescent="0.25">
      <c r="C51" s="7" t="s">
        <v>167</v>
      </c>
      <c r="D51" s="100" t="s">
        <v>39</v>
      </c>
      <c r="E51" s="101" t="s">
        <v>38</v>
      </c>
      <c r="F51" s="102" t="s">
        <v>37</v>
      </c>
      <c r="G51" s="103" t="s">
        <v>85</v>
      </c>
      <c r="H51" s="104" t="s">
        <v>36</v>
      </c>
      <c r="I51" s="105" t="s">
        <v>35</v>
      </c>
      <c r="K51" s="34"/>
      <c r="L51" s="34"/>
    </row>
    <row r="52" spans="3:12" s="36" customFormat="1" ht="31.5" customHeight="1" thickBot="1" x14ac:dyDescent="0.25">
      <c r="C52" s="117"/>
      <c r="D52" s="371" t="s">
        <v>116</v>
      </c>
      <c r="E52" s="372"/>
      <c r="F52" s="373"/>
      <c r="G52" s="118" t="s">
        <v>115</v>
      </c>
      <c r="H52" s="118" t="s">
        <v>114</v>
      </c>
      <c r="I52" s="119" t="s">
        <v>117</v>
      </c>
      <c r="K52" s="34"/>
      <c r="L52" s="34"/>
    </row>
    <row r="53" spans="3:12" s="36" customFormat="1" ht="9" customHeight="1" x14ac:dyDescent="0.2">
      <c r="C53" s="81"/>
      <c r="D53" s="10"/>
      <c r="E53" s="2"/>
      <c r="F53" s="81"/>
      <c r="G53" s="81"/>
      <c r="H53" s="81"/>
      <c r="I53" s="2"/>
      <c r="K53" s="34"/>
      <c r="L53" s="34"/>
    </row>
    <row r="54" spans="3:12" s="36" customFormat="1" ht="9" customHeight="1" thickBot="1" x14ac:dyDescent="0.25">
      <c r="C54" s="81"/>
      <c r="D54" s="10"/>
      <c r="E54" s="2"/>
      <c r="F54" s="81"/>
      <c r="G54" s="81"/>
      <c r="H54" s="81"/>
      <c r="I54" s="2"/>
      <c r="K54" s="34"/>
      <c r="L54" s="34"/>
    </row>
    <row r="55" spans="3:12" ht="16.899999999999999" customHeight="1" thickBot="1" x14ac:dyDescent="0.35">
      <c r="D55" s="301" t="s">
        <v>90</v>
      </c>
      <c r="E55" s="302"/>
      <c r="F55" s="302"/>
      <c r="G55" s="302"/>
      <c r="H55" s="302"/>
      <c r="I55" s="303"/>
    </row>
    <row r="56" spans="3:12" ht="94.15" customHeight="1" thickBot="1" x14ac:dyDescent="0.25">
      <c r="C56" s="89" t="s">
        <v>80</v>
      </c>
      <c r="D56" s="100" t="s">
        <v>84</v>
      </c>
      <c r="E56" s="101" t="s">
        <v>84</v>
      </c>
      <c r="F56" s="102" t="s">
        <v>84</v>
      </c>
      <c r="G56" s="107" t="s">
        <v>150</v>
      </c>
      <c r="H56" s="108" t="s">
        <v>151</v>
      </c>
      <c r="I56" s="109" t="s">
        <v>81</v>
      </c>
      <c r="J56" s="36" t="s">
        <v>88</v>
      </c>
    </row>
    <row r="57" spans="3:12" ht="19.5" hidden="1" customHeight="1" thickBot="1" x14ac:dyDescent="0.25">
      <c r="C57" s="89"/>
      <c r="D57" s="106"/>
      <c r="E57" s="101"/>
      <c r="F57" s="102"/>
      <c r="G57" s="107">
        <v>0.8</v>
      </c>
      <c r="H57" s="108">
        <v>0.65</v>
      </c>
      <c r="I57" s="109">
        <v>0.5</v>
      </c>
    </row>
    <row r="58" spans="3:12" ht="19.5" customHeight="1" thickBot="1" x14ac:dyDescent="0.3">
      <c r="C58"/>
      <c r="D58"/>
      <c r="E58"/>
      <c r="G58"/>
      <c r="H58"/>
      <c r="I58"/>
    </row>
    <row r="59" spans="3:12" ht="19.5" customHeight="1" thickBot="1" x14ac:dyDescent="0.35">
      <c r="C59"/>
      <c r="D59" s="362" t="s">
        <v>89</v>
      </c>
      <c r="E59" s="363"/>
      <c r="F59" s="363"/>
      <c r="G59" s="363"/>
      <c r="H59" s="363"/>
      <c r="I59" s="364"/>
    </row>
    <row r="60" spans="3:12" ht="32.1" customHeight="1" thickBot="1" x14ac:dyDescent="0.3">
      <c r="C60" s="89" t="s">
        <v>91</v>
      </c>
      <c r="D60" s="115"/>
      <c r="E60" s="115"/>
      <c r="F60" s="115"/>
      <c r="G60" s="113">
        <f>$E$23*G57</f>
        <v>800</v>
      </c>
      <c r="H60" s="113">
        <f>$E$23*H57</f>
        <v>650</v>
      </c>
      <c r="I60" s="113">
        <f>$E$23*I57</f>
        <v>500</v>
      </c>
    </row>
    <row r="61" spans="3:12" ht="32.1" hidden="1" customHeight="1" thickBot="1" x14ac:dyDescent="0.3">
      <c r="C61" s="316" t="s">
        <v>82</v>
      </c>
      <c r="D61" s="116"/>
      <c r="E61" s="116"/>
      <c r="F61" s="116"/>
      <c r="G61" s="110">
        <v>0.4</v>
      </c>
      <c r="H61" s="110">
        <v>0.55000000000000004</v>
      </c>
      <c r="I61" s="110">
        <v>0.7</v>
      </c>
    </row>
    <row r="62" spans="3:12" ht="33.950000000000003" customHeight="1" thickBot="1" x14ac:dyDescent="0.3">
      <c r="C62" s="317"/>
      <c r="D62" s="116"/>
      <c r="E62" s="116"/>
      <c r="F62" s="116"/>
      <c r="G62" s="111">
        <f>$D$16*G61</f>
        <v>400</v>
      </c>
      <c r="H62" s="111">
        <f>$D$16*H61</f>
        <v>550</v>
      </c>
      <c r="I62" s="111">
        <f>$D$16*I61</f>
        <v>700</v>
      </c>
    </row>
    <row r="63" spans="3:12" ht="33.950000000000003" customHeight="1" thickBot="1" x14ac:dyDescent="0.3">
      <c r="C63" s="112" t="s">
        <v>86</v>
      </c>
      <c r="D63" s="116"/>
      <c r="E63" s="116"/>
      <c r="F63" s="116"/>
      <c r="G63" s="111">
        <f>G60-G62</f>
        <v>400</v>
      </c>
      <c r="H63" s="111">
        <f>H60-H62</f>
        <v>100</v>
      </c>
      <c r="I63" s="111">
        <f>I60-I62</f>
        <v>-200</v>
      </c>
    </row>
    <row r="64" spans="3:12" ht="21.95" hidden="1" customHeight="1" thickBot="1" x14ac:dyDescent="0.25">
      <c r="C64" s="313" t="s">
        <v>87</v>
      </c>
      <c r="D64" s="115"/>
      <c r="E64" s="115"/>
      <c r="F64" s="115"/>
      <c r="G64" s="85">
        <v>0.02</v>
      </c>
      <c r="H64" s="85">
        <v>0.02</v>
      </c>
      <c r="I64" s="85">
        <v>0.02</v>
      </c>
    </row>
    <row r="65" spans="3:9" ht="27.6" customHeight="1" thickBot="1" x14ac:dyDescent="0.25">
      <c r="C65" s="314"/>
      <c r="D65" s="115"/>
      <c r="E65" s="115"/>
      <c r="F65" s="115"/>
      <c r="G65" s="90">
        <f>D16*G64</f>
        <v>20</v>
      </c>
      <c r="H65" s="90">
        <f>D16*H64</f>
        <v>20</v>
      </c>
      <c r="I65" s="90">
        <f>D16*I64</f>
        <v>20</v>
      </c>
    </row>
    <row r="66" spans="3:9" ht="27.6" customHeight="1" thickBot="1" x14ac:dyDescent="0.3">
      <c r="C66" s="89" t="s">
        <v>126</v>
      </c>
      <c r="D66" s="115"/>
      <c r="E66" s="115"/>
      <c r="F66" s="115"/>
      <c r="G66" s="114">
        <f>G60+G65</f>
        <v>820</v>
      </c>
      <c r="H66" s="114">
        <f>H60+H65</f>
        <v>670</v>
      </c>
      <c r="I66" s="131">
        <f>I60+I65</f>
        <v>520</v>
      </c>
    </row>
    <row r="67" spans="3:9" ht="24.6" customHeight="1" x14ac:dyDescent="0.2">
      <c r="D67" s="368" t="s">
        <v>120</v>
      </c>
      <c r="E67" s="368"/>
      <c r="F67" s="368"/>
      <c r="G67" s="368"/>
      <c r="H67" s="368"/>
      <c r="I67" s="368"/>
    </row>
    <row r="68" spans="3:9" ht="27.95" customHeight="1" x14ac:dyDescent="0.2">
      <c r="C68" s="34"/>
      <c r="D68" s="367" t="s">
        <v>83</v>
      </c>
      <c r="E68" s="367"/>
      <c r="F68" s="367"/>
      <c r="G68" s="367"/>
      <c r="H68" s="367"/>
      <c r="I68" s="367"/>
    </row>
    <row r="84" spans="3:3" x14ac:dyDescent="0.2">
      <c r="C84" s="33"/>
    </row>
    <row r="85" spans="3:3" x14ac:dyDescent="0.2">
      <c r="C85" s="33"/>
    </row>
    <row r="96" spans="3:3" x14ac:dyDescent="0.2">
      <c r="C96" s="33"/>
    </row>
  </sheetData>
  <mergeCells count="10">
    <mergeCell ref="G9:G11"/>
    <mergeCell ref="C61:C62"/>
    <mergeCell ref="D59:I59"/>
    <mergeCell ref="F6:F7"/>
    <mergeCell ref="D68:I68"/>
    <mergeCell ref="D55:I55"/>
    <mergeCell ref="C64:C65"/>
    <mergeCell ref="D67:I67"/>
    <mergeCell ref="D48:I48"/>
    <mergeCell ref="D52:F52"/>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1CDFF-9D1B-4498-95C3-47E31F9AFF39}">
  <dimension ref="B3:L96"/>
  <sheetViews>
    <sheetView showGridLines="0" zoomScaleNormal="100" workbookViewId="0">
      <selection activeCell="H8" sqref="H8"/>
    </sheetView>
  </sheetViews>
  <sheetFormatPr defaultColWidth="8.7109375" defaultRowHeight="12" x14ac:dyDescent="0.2"/>
  <cols>
    <col min="1" max="1" width="3.5703125" style="34" customWidth="1"/>
    <col min="2" max="2" width="3.42578125" style="34" customWidth="1"/>
    <col min="3" max="3" width="19.7109375" style="35" customWidth="1"/>
    <col min="4" max="9" width="31.28515625" style="34" customWidth="1"/>
    <col min="10" max="10" width="52.28515625" style="36" customWidth="1"/>
    <col min="11" max="11" width="16.140625" style="34" bestFit="1" customWidth="1"/>
    <col min="12" max="18" width="9.140625" style="34" customWidth="1"/>
    <col min="19" max="16384" width="8.7109375" style="34"/>
  </cols>
  <sheetData>
    <row r="3" spans="3:9" x14ac:dyDescent="0.2">
      <c r="C3" s="37" t="s">
        <v>59</v>
      </c>
    </row>
    <row r="4" spans="3:9" ht="12.75" thickBot="1" x14ac:dyDescent="0.25">
      <c r="C4" s="37"/>
    </row>
    <row r="5" spans="3:9" ht="12.75" thickBot="1" x14ac:dyDescent="0.25">
      <c r="C5" s="38" t="s">
        <v>60</v>
      </c>
      <c r="D5" s="39" t="s">
        <v>61</v>
      </c>
      <c r="E5" s="39" t="s">
        <v>62</v>
      </c>
      <c r="F5" s="39" t="s">
        <v>63</v>
      </c>
      <c r="G5" s="40" t="s">
        <v>64</v>
      </c>
    </row>
    <row r="6" spans="3:9" ht="15.75" customHeight="1" thickBot="1" x14ac:dyDescent="0.25">
      <c r="C6" s="158" t="s">
        <v>155</v>
      </c>
      <c r="D6" s="162">
        <v>0.5</v>
      </c>
      <c r="E6" s="163"/>
      <c r="F6" s="365" t="s">
        <v>68</v>
      </c>
      <c r="G6" s="164"/>
    </row>
    <row r="7" spans="3:9" ht="25.5" customHeight="1" thickBot="1" x14ac:dyDescent="0.25">
      <c r="C7" s="41" t="s">
        <v>65</v>
      </c>
      <c r="D7" s="42">
        <v>1</v>
      </c>
      <c r="E7" s="43" t="s">
        <v>66</v>
      </c>
      <c r="F7" s="366"/>
      <c r="G7" s="43" t="s">
        <v>69</v>
      </c>
    </row>
    <row r="8" spans="3:9" ht="24" customHeight="1" x14ac:dyDescent="0.2">
      <c r="C8" s="45" t="s">
        <v>144</v>
      </c>
      <c r="D8" s="43">
        <v>2</v>
      </c>
      <c r="E8" s="43" t="s">
        <v>67</v>
      </c>
      <c r="F8" s="46"/>
      <c r="G8" s="47"/>
    </row>
    <row r="9" spans="3:9" ht="20.45" customHeight="1" thickBot="1" x14ac:dyDescent="0.25">
      <c r="C9" s="45" t="s">
        <v>157</v>
      </c>
      <c r="D9" s="134">
        <v>2</v>
      </c>
      <c r="E9" s="49"/>
      <c r="F9" s="46"/>
      <c r="G9" s="360" t="s">
        <v>70</v>
      </c>
    </row>
    <row r="10" spans="3:9" ht="12.75" thickBot="1" x14ac:dyDescent="0.25">
      <c r="C10" s="41" t="s">
        <v>71</v>
      </c>
      <c r="D10" s="177">
        <v>2</v>
      </c>
      <c r="E10" s="133"/>
      <c r="F10" s="46"/>
      <c r="G10" s="360"/>
    </row>
    <row r="11" spans="3:9" ht="12.75" thickBot="1" x14ac:dyDescent="0.25">
      <c r="C11" s="41"/>
      <c r="D11" s="134"/>
      <c r="E11" s="50"/>
      <c r="F11" s="51"/>
      <c r="G11" s="361"/>
    </row>
    <row r="12" spans="3:9" ht="36.75" thickBot="1" x14ac:dyDescent="0.25">
      <c r="C12" s="41" t="s">
        <v>73</v>
      </c>
      <c r="D12" s="52" t="s">
        <v>74</v>
      </c>
      <c r="E12" s="52" t="s">
        <v>75</v>
      </c>
      <c r="F12" s="52" t="s">
        <v>76</v>
      </c>
      <c r="G12" s="53"/>
    </row>
    <row r="13" spans="3:9" x14ac:dyDescent="0.2">
      <c r="C13" s="121"/>
      <c r="D13" s="122"/>
      <c r="E13" s="122"/>
      <c r="F13" s="122"/>
      <c r="G13" s="123"/>
    </row>
    <row r="14" spans="3:9" x14ac:dyDescent="0.2">
      <c r="C14" s="37" t="s">
        <v>125</v>
      </c>
      <c r="E14" s="36"/>
      <c r="G14" s="123"/>
    </row>
    <row r="15" spans="3:9" ht="12.75" thickBot="1" x14ac:dyDescent="0.25">
      <c r="C15" s="34"/>
      <c r="E15" s="36"/>
      <c r="G15" s="123"/>
    </row>
    <row r="16" spans="3:9" ht="12.75" thickBot="1" x14ac:dyDescent="0.25">
      <c r="C16" s="127" t="s">
        <v>77</v>
      </c>
      <c r="D16" s="86">
        <v>1000</v>
      </c>
      <c r="E16" s="36"/>
      <c r="G16" s="123"/>
      <c r="I16" s="36"/>
    </row>
    <row r="17" spans="2:11" ht="12.75" thickBot="1" x14ac:dyDescent="0.25">
      <c r="C17" s="34" t="s">
        <v>78</v>
      </c>
      <c r="D17" s="34" t="s">
        <v>127</v>
      </c>
      <c r="E17" s="34" t="s">
        <v>79</v>
      </c>
      <c r="F17" s="124" t="s">
        <v>118</v>
      </c>
      <c r="G17" s="34" t="s">
        <v>119</v>
      </c>
      <c r="H17" s="36"/>
    </row>
    <row r="18" spans="2:11" ht="12.75" thickBot="1" x14ac:dyDescent="0.25">
      <c r="C18" s="156" t="s">
        <v>155</v>
      </c>
      <c r="D18" s="157">
        <v>0.1</v>
      </c>
      <c r="E18" s="87">
        <f>$D$16*D18</f>
        <v>100</v>
      </c>
      <c r="F18" s="125">
        <f>E18*D6</f>
        <v>50</v>
      </c>
      <c r="G18" s="120">
        <f>E18*1</f>
        <v>100</v>
      </c>
      <c r="H18" s="36"/>
    </row>
    <row r="19" spans="2:11" ht="12.75" thickBot="1" x14ac:dyDescent="0.25">
      <c r="C19" s="150" t="s">
        <v>65</v>
      </c>
      <c r="D19" s="151">
        <v>0.1</v>
      </c>
      <c r="E19" s="152">
        <f>$D$16*D19</f>
        <v>100</v>
      </c>
      <c r="F19" s="153">
        <f>E19*D7</f>
        <v>100</v>
      </c>
      <c r="G19" s="154">
        <f>E19*1</f>
        <v>100</v>
      </c>
      <c r="H19" s="36"/>
    </row>
    <row r="20" spans="2:11" ht="12.75" thickBot="1" x14ac:dyDescent="0.25">
      <c r="C20" s="128" t="s">
        <v>158</v>
      </c>
      <c r="D20" s="136">
        <v>0.25</v>
      </c>
      <c r="E20" s="87">
        <f>$D$16*D20</f>
        <v>250</v>
      </c>
      <c r="F20" s="125">
        <f>E20*D8</f>
        <v>500</v>
      </c>
      <c r="G20" s="120">
        <f>E20*2</f>
        <v>500</v>
      </c>
      <c r="H20" s="36"/>
    </row>
    <row r="21" spans="2:11" ht="12.75" thickBot="1" x14ac:dyDescent="0.25">
      <c r="C21" s="128" t="s">
        <v>157</v>
      </c>
      <c r="D21" s="136">
        <v>0.3</v>
      </c>
      <c r="E21" s="87">
        <f>$D$16*D21</f>
        <v>300</v>
      </c>
      <c r="F21" s="125">
        <f>E21*D9</f>
        <v>600</v>
      </c>
      <c r="G21" s="120">
        <f>E21*3</f>
        <v>900</v>
      </c>
      <c r="H21" s="36"/>
    </row>
    <row r="22" spans="2:11" ht="12.75" thickBot="1" x14ac:dyDescent="0.25">
      <c r="C22" s="128" t="s">
        <v>71</v>
      </c>
      <c r="D22" s="136">
        <v>0.25</v>
      </c>
      <c r="E22" s="87">
        <f>$D$16*D22</f>
        <v>250</v>
      </c>
      <c r="F22" s="125">
        <f>E22*D10</f>
        <v>500</v>
      </c>
      <c r="G22" s="120">
        <f>E22*4</f>
        <v>1000</v>
      </c>
      <c r="H22" s="36"/>
    </row>
    <row r="23" spans="2:11" ht="12.75" thickBot="1" x14ac:dyDescent="0.25">
      <c r="C23" s="128" t="s">
        <v>3</v>
      </c>
      <c r="D23" s="141">
        <f>SUM(D18:D22)</f>
        <v>1</v>
      </c>
      <c r="E23" s="88">
        <f>SUM(E18:E22)</f>
        <v>1000</v>
      </c>
      <c r="F23" s="88">
        <f>SUM(F18:F22)</f>
        <v>1750</v>
      </c>
      <c r="G23" s="88">
        <f>SUM(G18:G22)</f>
        <v>2600</v>
      </c>
      <c r="H23" s="36"/>
    </row>
    <row r="24" spans="2:11" x14ac:dyDescent="0.2">
      <c r="B24" s="121"/>
      <c r="C24" s="122"/>
      <c r="D24" s="122"/>
      <c r="E24" s="122"/>
      <c r="F24" s="123"/>
      <c r="H24" s="36"/>
    </row>
    <row r="25" spans="2:11" ht="13.15" customHeight="1" thickBot="1" x14ac:dyDescent="0.25">
      <c r="C25" s="34"/>
    </row>
    <row r="26" spans="2:11" ht="39.6" customHeight="1" thickBot="1" x14ac:dyDescent="0.25">
      <c r="D26" s="23" t="s">
        <v>23</v>
      </c>
      <c r="E26" s="6" t="s">
        <v>24</v>
      </c>
      <c r="F26" s="24" t="s">
        <v>25</v>
      </c>
      <c r="G26" s="25" t="s">
        <v>26</v>
      </c>
      <c r="H26" s="92" t="s">
        <v>27</v>
      </c>
      <c r="I26" s="27" t="s">
        <v>28</v>
      </c>
    </row>
    <row r="27" spans="2:11" ht="24.75" thickBot="1" x14ac:dyDescent="0.25">
      <c r="C27" s="5" t="s">
        <v>121</v>
      </c>
      <c r="D27" s="54" t="s">
        <v>98</v>
      </c>
      <c r="E27" s="1" t="s">
        <v>97</v>
      </c>
      <c r="F27" s="55" t="s">
        <v>96</v>
      </c>
      <c r="G27" s="56" t="s">
        <v>95</v>
      </c>
      <c r="H27" s="91" t="s">
        <v>94</v>
      </c>
      <c r="I27" s="57" t="s">
        <v>93</v>
      </c>
      <c r="J27" s="36" t="s">
        <v>108</v>
      </c>
    </row>
    <row r="28" spans="2:11" ht="48.75" thickBot="1" x14ac:dyDescent="0.25">
      <c r="C28" s="7" t="s">
        <v>11</v>
      </c>
      <c r="D28" s="58" t="s">
        <v>122</v>
      </c>
      <c r="E28" s="59" t="s">
        <v>41</v>
      </c>
      <c r="F28" s="60" t="s">
        <v>42</v>
      </c>
      <c r="G28" s="61" t="s">
        <v>43</v>
      </c>
      <c r="H28" s="93" t="s">
        <v>44</v>
      </c>
      <c r="I28" s="62" t="s">
        <v>45</v>
      </c>
      <c r="J28" s="36" t="s">
        <v>13</v>
      </c>
      <c r="K28" s="36"/>
    </row>
    <row r="29" spans="2:11" ht="36.75" thickBot="1" x14ac:dyDescent="0.25">
      <c r="C29" s="8" t="s">
        <v>0</v>
      </c>
      <c r="D29" s="63" t="s">
        <v>105</v>
      </c>
      <c r="E29" s="64" t="s">
        <v>102</v>
      </c>
      <c r="F29" s="65" t="s">
        <v>103</v>
      </c>
      <c r="G29" s="66" t="s">
        <v>104</v>
      </c>
      <c r="H29" s="94" t="s">
        <v>101</v>
      </c>
      <c r="I29" s="67" t="s">
        <v>100</v>
      </c>
      <c r="J29" s="36" t="s">
        <v>109</v>
      </c>
    </row>
    <row r="30" spans="2:11" ht="36.75" thickBot="1" x14ac:dyDescent="0.25">
      <c r="C30" s="8" t="s">
        <v>30</v>
      </c>
      <c r="D30" s="68" t="s">
        <v>113</v>
      </c>
      <c r="E30" s="64" t="s">
        <v>112</v>
      </c>
      <c r="F30" s="65" t="s">
        <v>110</v>
      </c>
      <c r="G30" s="66" t="s">
        <v>111</v>
      </c>
      <c r="H30" s="94" t="s">
        <v>106</v>
      </c>
      <c r="I30" s="67" t="s">
        <v>107</v>
      </c>
      <c r="J30" s="36" t="s">
        <v>47</v>
      </c>
    </row>
    <row r="31" spans="2:11" ht="96.75" thickBot="1" x14ac:dyDescent="0.25">
      <c r="C31" s="5" t="s">
        <v>46</v>
      </c>
      <c r="D31" s="70" t="s">
        <v>48</v>
      </c>
      <c r="E31" s="71" t="s">
        <v>49</v>
      </c>
      <c r="F31" s="55" t="s">
        <v>16</v>
      </c>
      <c r="G31" s="56" t="s">
        <v>17</v>
      </c>
      <c r="H31" s="91" t="s">
        <v>40</v>
      </c>
      <c r="I31" s="57" t="s">
        <v>50</v>
      </c>
      <c r="J31" s="69"/>
    </row>
    <row r="32" spans="2:11" ht="198.95" customHeight="1" thickBot="1" x14ac:dyDescent="0.25">
      <c r="C32" s="9" t="s">
        <v>124</v>
      </c>
      <c r="D32" s="72" t="s">
        <v>19</v>
      </c>
      <c r="E32" s="73" t="s">
        <v>51</v>
      </c>
      <c r="F32" s="74" t="s">
        <v>52</v>
      </c>
      <c r="G32" s="75" t="s">
        <v>20</v>
      </c>
      <c r="H32" s="95" t="s">
        <v>21</v>
      </c>
      <c r="I32" s="76" t="s">
        <v>22</v>
      </c>
      <c r="J32" s="36" t="s">
        <v>14</v>
      </c>
    </row>
    <row r="33" spans="3:12" ht="60.75" thickBot="1" x14ac:dyDescent="0.25">
      <c r="C33" s="5" t="s">
        <v>2</v>
      </c>
      <c r="D33" s="77" t="s">
        <v>18</v>
      </c>
      <c r="E33" s="1" t="s">
        <v>57</v>
      </c>
      <c r="F33" s="55" t="s">
        <v>58</v>
      </c>
      <c r="G33" s="56" t="s">
        <v>56</v>
      </c>
      <c r="H33" s="91" t="s">
        <v>55</v>
      </c>
      <c r="I33" s="57" t="s">
        <v>53</v>
      </c>
      <c r="J33" s="36" t="s">
        <v>54</v>
      </c>
    </row>
    <row r="34" spans="3:12" ht="22.9" customHeight="1" x14ac:dyDescent="0.2"/>
    <row r="35" spans="3:12" x14ac:dyDescent="0.2">
      <c r="C35" s="34"/>
      <c r="D35" s="11">
        <v>1</v>
      </c>
      <c r="E35" s="12">
        <v>2</v>
      </c>
      <c r="F35" s="13">
        <v>3</v>
      </c>
      <c r="G35" s="14">
        <v>4</v>
      </c>
      <c r="H35" s="15">
        <v>5</v>
      </c>
      <c r="I35" s="16">
        <v>6</v>
      </c>
    </row>
    <row r="36" spans="3:12" s="36" customFormat="1" ht="27.6" customHeight="1" x14ac:dyDescent="0.2">
      <c r="C36" s="129" t="s">
        <v>121</v>
      </c>
      <c r="D36" s="17"/>
      <c r="E36" s="18" t="s">
        <v>9</v>
      </c>
      <c r="F36" s="19"/>
      <c r="G36" s="20"/>
      <c r="H36" s="21"/>
      <c r="I36" s="22"/>
      <c r="K36" s="34"/>
      <c r="L36" s="34"/>
    </row>
    <row r="37" spans="3:12" s="36" customFormat="1" ht="27.6" customHeight="1" x14ac:dyDescent="0.2">
      <c r="C37" s="129" t="s">
        <v>11</v>
      </c>
      <c r="D37" s="17"/>
      <c r="E37" s="18"/>
      <c r="F37" s="19"/>
      <c r="G37" s="20"/>
      <c r="H37" s="21"/>
      <c r="I37" s="22" t="s">
        <v>9</v>
      </c>
      <c r="K37" s="34"/>
      <c r="L37" s="34"/>
    </row>
    <row r="38" spans="3:12" s="36" customFormat="1" ht="27.6" customHeight="1" x14ac:dyDescent="0.2">
      <c r="C38" s="129" t="s">
        <v>0</v>
      </c>
      <c r="D38" s="17"/>
      <c r="E38" s="18"/>
      <c r="F38" s="19"/>
      <c r="G38" s="20" t="s">
        <v>9</v>
      </c>
      <c r="H38" s="21"/>
      <c r="I38" s="22"/>
      <c r="J38" s="69"/>
      <c r="K38" s="34"/>
      <c r="L38" s="34"/>
    </row>
    <row r="39" spans="3:12" s="36" customFormat="1" ht="27.6" hidden="1" customHeight="1" x14ac:dyDescent="0.2">
      <c r="C39" s="130" t="s">
        <v>10</v>
      </c>
      <c r="D39" s="78"/>
      <c r="E39" s="79"/>
      <c r="F39" s="78"/>
      <c r="G39" s="78"/>
      <c r="H39" s="78"/>
      <c r="I39" s="80"/>
      <c r="J39" s="69"/>
      <c r="K39" s="34"/>
      <c r="L39" s="34"/>
    </row>
    <row r="40" spans="3:12" s="36" customFormat="1" ht="27.6" customHeight="1" x14ac:dyDescent="0.2">
      <c r="C40" s="129" t="s">
        <v>29</v>
      </c>
      <c r="D40" s="17"/>
      <c r="E40" s="18"/>
      <c r="F40" s="19"/>
      <c r="G40" s="20" t="s">
        <v>9</v>
      </c>
      <c r="H40" s="21"/>
      <c r="I40" s="22"/>
      <c r="J40" s="69"/>
      <c r="K40" s="34"/>
      <c r="L40" s="34"/>
    </row>
    <row r="41" spans="3:12" s="36" customFormat="1" ht="27.6" hidden="1" customHeight="1" x14ac:dyDescent="0.2">
      <c r="C41" s="130" t="s">
        <v>12</v>
      </c>
      <c r="D41" s="78"/>
      <c r="E41" s="79"/>
      <c r="F41" s="78"/>
      <c r="G41" s="78"/>
      <c r="H41" s="78"/>
      <c r="I41" s="80"/>
      <c r="J41" s="69"/>
      <c r="K41" s="34"/>
      <c r="L41" s="34"/>
    </row>
    <row r="42" spans="3:12" s="36" customFormat="1" ht="27.6" customHeight="1" x14ac:dyDescent="0.2">
      <c r="C42" s="129" t="s">
        <v>46</v>
      </c>
      <c r="D42" s="17"/>
      <c r="E42" s="18"/>
      <c r="F42" s="19"/>
      <c r="G42" s="20" t="s">
        <v>9</v>
      </c>
      <c r="H42" s="21"/>
      <c r="I42" s="22"/>
      <c r="J42" s="69"/>
      <c r="K42" s="34"/>
      <c r="L42" s="34"/>
    </row>
    <row r="43" spans="3:12" s="36" customFormat="1" ht="27.6" customHeight="1" x14ac:dyDescent="0.2">
      <c r="C43" s="129" t="s">
        <v>1</v>
      </c>
      <c r="D43" s="17"/>
      <c r="E43" s="18"/>
      <c r="F43" s="19" t="s">
        <v>9</v>
      </c>
      <c r="G43" s="20"/>
      <c r="H43" s="21"/>
      <c r="I43" s="22"/>
      <c r="J43" s="69"/>
      <c r="K43" s="34"/>
      <c r="L43" s="34"/>
    </row>
    <row r="44" spans="3:12" s="36" customFormat="1" ht="27.6" customHeight="1" x14ac:dyDescent="0.2">
      <c r="C44" s="129" t="s">
        <v>2</v>
      </c>
      <c r="D44" s="17"/>
      <c r="E44" s="18"/>
      <c r="F44" s="19"/>
      <c r="G44" s="20"/>
      <c r="H44" s="21"/>
      <c r="I44" s="22" t="s">
        <v>9</v>
      </c>
      <c r="J44" s="69"/>
      <c r="K44" s="34"/>
      <c r="L44" s="34"/>
    </row>
    <row r="45" spans="3:12" s="36" customFormat="1" ht="9" customHeight="1" thickBot="1" x14ac:dyDescent="0.25">
      <c r="C45" s="81"/>
      <c r="D45" s="10"/>
      <c r="E45" s="2"/>
      <c r="F45" s="81"/>
      <c r="G45" s="81"/>
      <c r="H45" s="81"/>
      <c r="I45" s="2"/>
      <c r="K45" s="34"/>
      <c r="L45" s="34"/>
    </row>
    <row r="46" spans="3:12" s="36" customFormat="1" ht="20.45" customHeight="1" x14ac:dyDescent="0.2">
      <c r="C46" s="28" t="s">
        <v>7</v>
      </c>
      <c r="D46" s="31">
        <f t="shared" ref="D46:I46" si="0">COUNTIF(D36:D44, "x")</f>
        <v>0</v>
      </c>
      <c r="E46" s="31">
        <f t="shared" si="0"/>
        <v>1</v>
      </c>
      <c r="F46" s="31">
        <f t="shared" si="0"/>
        <v>1</v>
      </c>
      <c r="G46" s="31">
        <f t="shared" si="0"/>
        <v>3</v>
      </c>
      <c r="H46" s="31">
        <f t="shared" si="0"/>
        <v>0</v>
      </c>
      <c r="I46" s="32">
        <f t="shared" si="0"/>
        <v>2</v>
      </c>
      <c r="K46" s="34"/>
      <c r="L46" s="34"/>
    </row>
    <row r="47" spans="3:12" s="36" customFormat="1" ht="20.45" customHeight="1" x14ac:dyDescent="0.2">
      <c r="C47" s="29" t="s">
        <v>8</v>
      </c>
      <c r="D47" s="82">
        <f t="shared" ref="D47:I47" si="1">D35*D46</f>
        <v>0</v>
      </c>
      <c r="E47" s="82">
        <f t="shared" si="1"/>
        <v>2</v>
      </c>
      <c r="F47" s="82">
        <f t="shared" si="1"/>
        <v>3</v>
      </c>
      <c r="G47" s="82">
        <f t="shared" si="1"/>
        <v>12</v>
      </c>
      <c r="H47" s="82">
        <f t="shared" si="1"/>
        <v>0</v>
      </c>
      <c r="I47" s="83">
        <f t="shared" si="1"/>
        <v>12</v>
      </c>
      <c r="K47" s="34"/>
      <c r="L47" s="34"/>
    </row>
    <row r="48" spans="3:12" s="36" customFormat="1" ht="20.45" customHeight="1" thickBot="1" x14ac:dyDescent="0.25">
      <c r="C48" s="30" t="s">
        <v>3</v>
      </c>
      <c r="D48" s="369">
        <f>IF(SUM(D46:I46)=7, SUM(D47:I47), "Incomplete - please fill in one box per row")</f>
        <v>29</v>
      </c>
      <c r="E48" s="369"/>
      <c r="F48" s="369"/>
      <c r="G48" s="369"/>
      <c r="H48" s="369"/>
      <c r="I48" s="370"/>
      <c r="K48" s="34"/>
      <c r="L48" s="34"/>
    </row>
    <row r="49" spans="3:12" s="36" customFormat="1" ht="9" customHeight="1" thickBot="1" x14ac:dyDescent="0.25">
      <c r="C49" s="81"/>
      <c r="D49" s="3"/>
      <c r="E49" s="4"/>
      <c r="F49" s="84"/>
      <c r="G49" s="81"/>
      <c r="H49" s="81"/>
      <c r="I49" s="2"/>
      <c r="K49" s="34"/>
      <c r="L49" s="34"/>
    </row>
    <row r="50" spans="3:12" s="36" customFormat="1" ht="30.6" customHeight="1" x14ac:dyDescent="0.2">
      <c r="C50" s="8" t="s">
        <v>4</v>
      </c>
      <c r="D50" s="96" t="s">
        <v>5</v>
      </c>
      <c r="E50" s="97" t="s">
        <v>6</v>
      </c>
      <c r="F50" s="98" t="s">
        <v>31</v>
      </c>
      <c r="G50" s="25" t="s">
        <v>32</v>
      </c>
      <c r="H50" s="26" t="s">
        <v>33</v>
      </c>
      <c r="I50" s="99" t="s">
        <v>34</v>
      </c>
      <c r="K50" s="34"/>
      <c r="L50" s="34"/>
    </row>
    <row r="51" spans="3:12" s="36" customFormat="1" ht="58.5" customHeight="1" thickBot="1" x14ac:dyDescent="0.25">
      <c r="C51" s="7" t="s">
        <v>167</v>
      </c>
      <c r="D51" s="100" t="s">
        <v>39</v>
      </c>
      <c r="E51" s="101" t="s">
        <v>38</v>
      </c>
      <c r="F51" s="102" t="s">
        <v>37</v>
      </c>
      <c r="G51" s="103" t="s">
        <v>85</v>
      </c>
      <c r="H51" s="104" t="s">
        <v>36</v>
      </c>
      <c r="I51" s="105" t="s">
        <v>35</v>
      </c>
      <c r="K51" s="34"/>
      <c r="L51" s="34"/>
    </row>
    <row r="52" spans="3:12" s="36" customFormat="1" ht="31.5" customHeight="1" thickBot="1" x14ac:dyDescent="0.25">
      <c r="C52" s="117"/>
      <c r="D52" s="371" t="s">
        <v>116</v>
      </c>
      <c r="E52" s="372"/>
      <c r="F52" s="373"/>
      <c r="G52" s="118" t="s">
        <v>115</v>
      </c>
      <c r="H52" s="118" t="s">
        <v>114</v>
      </c>
      <c r="I52" s="119" t="s">
        <v>117</v>
      </c>
      <c r="K52" s="34"/>
      <c r="L52" s="34"/>
    </row>
    <row r="53" spans="3:12" s="36" customFormat="1" ht="9" customHeight="1" x14ac:dyDescent="0.2">
      <c r="C53" s="81"/>
      <c r="D53" s="10"/>
      <c r="E53" s="2"/>
      <c r="F53" s="81"/>
      <c r="G53" s="81"/>
      <c r="H53" s="81"/>
      <c r="I53" s="2"/>
      <c r="K53" s="34"/>
      <c r="L53" s="34"/>
    </row>
    <row r="54" spans="3:12" s="36" customFormat="1" ht="9" customHeight="1" thickBot="1" x14ac:dyDescent="0.25">
      <c r="C54" s="81"/>
      <c r="D54" s="10"/>
      <c r="E54" s="2"/>
      <c r="F54" s="81"/>
      <c r="G54" s="81"/>
      <c r="H54" s="81"/>
      <c r="I54" s="2"/>
      <c r="K54" s="34"/>
      <c r="L54" s="34"/>
    </row>
    <row r="55" spans="3:12" ht="16.899999999999999" customHeight="1" thickBot="1" x14ac:dyDescent="0.35">
      <c r="D55" s="301" t="s">
        <v>90</v>
      </c>
      <c r="E55" s="302"/>
      <c r="F55" s="302"/>
      <c r="G55" s="302"/>
      <c r="H55" s="302"/>
      <c r="I55" s="303"/>
    </row>
    <row r="56" spans="3:12" ht="68.45" customHeight="1" thickBot="1" x14ac:dyDescent="0.25">
      <c r="C56" s="89" t="s">
        <v>80</v>
      </c>
      <c r="D56" s="100" t="s">
        <v>84</v>
      </c>
      <c r="E56" s="101" t="s">
        <v>84</v>
      </c>
      <c r="F56" s="102" t="s">
        <v>84</v>
      </c>
      <c r="G56" s="107" t="s">
        <v>150</v>
      </c>
      <c r="H56" s="108" t="s">
        <v>151</v>
      </c>
      <c r="I56" s="109" t="s">
        <v>81</v>
      </c>
      <c r="J56" s="36" t="s">
        <v>88</v>
      </c>
    </row>
    <row r="57" spans="3:12" ht="19.5" hidden="1" customHeight="1" thickBot="1" x14ac:dyDescent="0.25">
      <c r="C57" s="89"/>
      <c r="D57" s="106"/>
      <c r="E57" s="101"/>
      <c r="F57" s="102"/>
      <c r="G57" s="107">
        <v>0.8</v>
      </c>
      <c r="H57" s="108">
        <v>0.65</v>
      </c>
      <c r="I57" s="109">
        <v>0.5</v>
      </c>
    </row>
    <row r="58" spans="3:12" ht="19.5" customHeight="1" thickBot="1" x14ac:dyDescent="0.3">
      <c r="C58"/>
      <c r="D58"/>
      <c r="E58"/>
      <c r="G58"/>
      <c r="H58"/>
      <c r="I58"/>
    </row>
    <row r="59" spans="3:12" ht="19.5" customHeight="1" thickBot="1" x14ac:dyDescent="0.35">
      <c r="C59"/>
      <c r="D59" s="362" t="s">
        <v>89</v>
      </c>
      <c r="E59" s="363"/>
      <c r="F59" s="363"/>
      <c r="G59" s="363"/>
      <c r="H59" s="363"/>
      <c r="I59" s="364"/>
    </row>
    <row r="60" spans="3:12" ht="32.1" customHeight="1" thickBot="1" x14ac:dyDescent="0.3">
      <c r="C60" s="89" t="s">
        <v>91</v>
      </c>
      <c r="D60" s="115"/>
      <c r="E60" s="115"/>
      <c r="F60" s="115"/>
      <c r="G60" s="113">
        <f>$E$23*G57</f>
        <v>800</v>
      </c>
      <c r="H60" s="113">
        <f>$E$23*H57</f>
        <v>650</v>
      </c>
      <c r="I60" s="113">
        <f>$E$23*I57</f>
        <v>500</v>
      </c>
    </row>
    <row r="61" spans="3:12" ht="32.1" hidden="1" customHeight="1" thickBot="1" x14ac:dyDescent="0.3">
      <c r="C61" s="316" t="s">
        <v>82</v>
      </c>
      <c r="D61" s="116" t="s">
        <v>123</v>
      </c>
      <c r="E61" s="116"/>
      <c r="F61" s="116"/>
      <c r="G61" s="110">
        <v>0.4</v>
      </c>
      <c r="H61" s="110">
        <v>0.55000000000000004</v>
      </c>
      <c r="I61" s="110">
        <v>0.7</v>
      </c>
    </row>
    <row r="62" spans="3:12" ht="33.950000000000003" customHeight="1" thickBot="1" x14ac:dyDescent="0.3">
      <c r="C62" s="317"/>
      <c r="D62" s="116"/>
      <c r="E62" s="116"/>
      <c r="F62" s="116"/>
      <c r="G62" s="111">
        <f>$D$16*G61</f>
        <v>400</v>
      </c>
      <c r="H62" s="111">
        <f>$D$16*H61</f>
        <v>550</v>
      </c>
      <c r="I62" s="111">
        <f>$D$16*I61</f>
        <v>700</v>
      </c>
    </row>
    <row r="63" spans="3:12" ht="33.950000000000003" customHeight="1" thickBot="1" x14ac:dyDescent="0.3">
      <c r="C63" s="112" t="s">
        <v>86</v>
      </c>
      <c r="D63" s="116"/>
      <c r="E63" s="116"/>
      <c r="F63" s="116"/>
      <c r="G63" s="111">
        <f>G60-G62</f>
        <v>400</v>
      </c>
      <c r="H63" s="111">
        <f>H60-H62</f>
        <v>100</v>
      </c>
      <c r="I63" s="111">
        <f>I60-I62</f>
        <v>-200</v>
      </c>
    </row>
    <row r="64" spans="3:12" ht="21.95" hidden="1" customHeight="1" thickBot="1" x14ac:dyDescent="0.25">
      <c r="C64" s="313" t="s">
        <v>87</v>
      </c>
      <c r="D64" s="115"/>
      <c r="E64" s="115"/>
      <c r="F64" s="115"/>
      <c r="G64" s="85">
        <v>0.02</v>
      </c>
      <c r="H64" s="85">
        <v>0.02</v>
      </c>
      <c r="I64" s="85">
        <v>0.02</v>
      </c>
    </row>
    <row r="65" spans="3:9" ht="27.6" customHeight="1" thickBot="1" x14ac:dyDescent="0.25">
      <c r="C65" s="314"/>
      <c r="D65" s="115"/>
      <c r="E65" s="115"/>
      <c r="F65" s="115"/>
      <c r="G65" s="90">
        <f>D16*G64</f>
        <v>20</v>
      </c>
      <c r="H65" s="90">
        <f>D16*H64</f>
        <v>20</v>
      </c>
      <c r="I65" s="90">
        <f>D16*I64</f>
        <v>20</v>
      </c>
    </row>
    <row r="66" spans="3:9" ht="27.6" customHeight="1" thickBot="1" x14ac:dyDescent="0.25">
      <c r="C66" s="89" t="s">
        <v>92</v>
      </c>
      <c r="D66" s="115"/>
      <c r="E66" s="115"/>
      <c r="F66" s="115"/>
      <c r="G66" s="114">
        <f>G60+G65</f>
        <v>820</v>
      </c>
      <c r="H66" s="114">
        <f>H60+H65</f>
        <v>670</v>
      </c>
      <c r="I66" s="114">
        <f>I60+I65</f>
        <v>520</v>
      </c>
    </row>
    <row r="67" spans="3:9" ht="24.6" customHeight="1" x14ac:dyDescent="0.2">
      <c r="D67" s="368" t="s">
        <v>120</v>
      </c>
      <c r="E67" s="368"/>
      <c r="F67" s="368"/>
      <c r="G67" s="368"/>
      <c r="H67" s="368"/>
      <c r="I67" s="368"/>
    </row>
    <row r="68" spans="3:9" ht="27.95" customHeight="1" x14ac:dyDescent="0.2">
      <c r="C68" s="34"/>
      <c r="D68" s="367" t="s">
        <v>83</v>
      </c>
      <c r="E68" s="367"/>
      <c r="F68" s="367"/>
      <c r="G68" s="367"/>
      <c r="H68" s="367"/>
      <c r="I68" s="367"/>
    </row>
    <row r="84" spans="3:3" x14ac:dyDescent="0.2">
      <c r="C84" s="33"/>
    </row>
    <row r="85" spans="3:3" x14ac:dyDescent="0.2">
      <c r="C85" s="33"/>
    </row>
    <row r="96" spans="3:3" x14ac:dyDescent="0.2">
      <c r="C96" s="33"/>
    </row>
  </sheetData>
  <mergeCells count="10">
    <mergeCell ref="F6:F7"/>
    <mergeCell ref="C64:C65"/>
    <mergeCell ref="D67:I67"/>
    <mergeCell ref="D68:I68"/>
    <mergeCell ref="G9:G11"/>
    <mergeCell ref="D48:I48"/>
    <mergeCell ref="D52:F52"/>
    <mergeCell ref="D55:I55"/>
    <mergeCell ref="D59:I59"/>
    <mergeCell ref="C61:C6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9</vt:i4>
      </vt:variant>
    </vt:vector>
  </HeadingPairs>
  <TitlesOfParts>
    <vt:vector size="23" baseType="lpstr">
      <vt:lpstr>Front Sheet</vt:lpstr>
      <vt:lpstr>Step 1</vt:lpstr>
      <vt:lpstr>Step 2</vt:lpstr>
      <vt:lpstr>Step 3</vt:lpstr>
      <vt:lpstr>Step 4</vt:lpstr>
      <vt:lpstr>Step 5</vt:lpstr>
      <vt:lpstr>Step 6</vt:lpstr>
      <vt:lpstr>Chelmsford</vt:lpstr>
      <vt:lpstr>Latton Priory</vt:lpstr>
      <vt:lpstr>LSD</vt:lpstr>
      <vt:lpstr>Best GC</vt:lpstr>
      <vt:lpstr>Comparisons</vt:lpstr>
      <vt:lpstr>Chart</vt:lpstr>
      <vt:lpstr>Changes log</vt:lpstr>
      <vt:lpstr>Part1_CarSpaces</vt:lpstr>
      <vt:lpstr>Part1_CycleSpaces</vt:lpstr>
      <vt:lpstr>Proportion_MaxCarClubSpaces</vt:lpstr>
      <vt:lpstr>Proportion_MaxReduction</vt:lpstr>
      <vt:lpstr>Proportion_MidCarClubSpaces</vt:lpstr>
      <vt:lpstr>Proportion_MidReduction</vt:lpstr>
      <vt:lpstr>Proportion_MinCarClubSpaces</vt:lpstr>
      <vt:lpstr>Proportion_MinReduction</vt:lpstr>
      <vt:lpstr>Total_dwellings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Paxton</dc:creator>
  <cp:lastModifiedBy>Nicola Lodge</cp:lastModifiedBy>
  <cp:lastPrinted>2023-06-09T09:16:07Z</cp:lastPrinted>
  <dcterms:created xsi:type="dcterms:W3CDTF">2023-03-28T08:23:05Z</dcterms:created>
  <dcterms:modified xsi:type="dcterms:W3CDTF">2023-10-24T13:58:32Z</dcterms:modified>
</cp:coreProperties>
</file>