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esfs02\TeamShare\O-S Procurement\00 PEOPLE TEAM CENTRAL FILES\22 AWD Accommodation\Cost of Care\"/>
    </mc:Choice>
  </mc:AlternateContent>
  <xr:revisionPtr revIDLastSave="0" documentId="8_{49C2A9CA-6221-4220-9053-BB0D15CC4D62}" xr6:coauthVersionLast="47" xr6:coauthVersionMax="47" xr10:uidLastSave="{00000000-0000-0000-0000-000000000000}"/>
  <bookViews>
    <workbookView xWindow="-120" yWindow="-120" windowWidth="29040" windowHeight="15840" xr2:uid="{E4E0F89E-C26F-455E-838C-C83644EEEB98}"/>
  </bookViews>
  <sheets>
    <sheet name="Contents" sheetId="11" r:id="rId1"/>
    <sheet name="Example" sheetId="12" r:id="rId2"/>
    <sheet name="Mid Essex" sheetId="1" r:id="rId3"/>
    <sheet name="North Essex" sheetId="17" r:id="rId4"/>
    <sheet name="South Essex" sheetId="18" r:id="rId5"/>
    <sheet name="West Essex" sheetId="19" r:id="rId6"/>
  </sheets>
  <externalReferences>
    <externalReference r:id="rId7"/>
    <externalReference r:id="rId8"/>
    <externalReference r:id="rId9"/>
    <externalReference r:id="rId10"/>
  </externalReferences>
  <definedNames>
    <definedName name="adlvl">'[1]ASD info'!$B$5487:$K$12831</definedName>
    <definedName name="BedType">#REF!</definedName>
    <definedName name="Bedtype1">#REF!</definedName>
    <definedName name="BPQA">'[2]drop down options'!$B$15:$B$17</definedName>
    <definedName name="budhlvl">'[1]ASD info'!$B$23255:$I$52910</definedName>
    <definedName name="detailedoutturn">'[2]drop down options'!$B$3:$B$4</definedName>
    <definedName name="Engagement">'[2]drop down options'!$B$7:$B$12</definedName>
    <definedName name="hoslvl">'[1]ASD info'!$B$12836:$K$23251</definedName>
    <definedName name="MENTAL">#REF!</definedName>
    <definedName name="Mental1">#REF!</definedName>
    <definedName name="options">[3]Sheet2!$A$2:$A$6</definedName>
    <definedName name="outcomelvl3">'[1]Revenue Cost centre summary'!$DI$9:$DI$43</definedName>
    <definedName name="piotdata1">#REF!</definedName>
    <definedName name="pivotdata">#REF!</definedName>
    <definedName name="rngDirectorate">#REF!</definedName>
    <definedName name="rngDirectorate1">#REF!</definedName>
    <definedName name="rngRY">#REF!</definedName>
    <definedName name="rngRY1">#REF!</definedName>
    <definedName name="rngSERV">#REF!</definedName>
    <definedName name="rngSERV1">#REF!</definedName>
    <definedName name="rngSTATUS">#REF!</definedName>
    <definedName name="rngSTATUS1">#REF!</definedName>
    <definedName name="rngTYPE">#REF!</definedName>
    <definedName name="rngTYPE1">#REF!</definedName>
    <definedName name="rngYears">'[4]Comparison with 201415 MTRS'!$L$9:$L$10</definedName>
    <definedName name="tier2">'[1]Revenue Cost centre summary'!$CX$9:$CX$17</definedName>
    <definedName name="Tier3">'[1]Revenue Cost centre summary'!$CZ$9:$CZ$52</definedName>
    <definedName name="tier4">'[1]Revenue Cost centre summary'!$DB$9:$DB$200</definedName>
    <definedName name="TM1REBUILDOPTION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B10" i="19"/>
  <c r="E9" i="19" s="1"/>
  <c r="F9" i="19"/>
  <c r="E8" i="19"/>
  <c r="F7" i="19"/>
  <c r="B10" i="18"/>
  <c r="E9" i="18" s="1"/>
  <c r="F9" i="18"/>
  <c r="F7" i="18"/>
  <c r="B10" i="17"/>
  <c r="F9" i="17"/>
  <c r="E9" i="17"/>
  <c r="F8" i="17"/>
  <c r="E8" i="17"/>
  <c r="F7" i="17"/>
  <c r="F10" i="17" s="1"/>
  <c r="E7" i="17"/>
  <c r="E10" i="17" s="1"/>
  <c r="F8" i="19" l="1"/>
  <c r="F10" i="19" s="1"/>
  <c r="E7" i="19"/>
  <c r="E10" i="19" s="1"/>
  <c r="E8" i="18"/>
  <c r="F8" i="18"/>
  <c r="F10" i="18" s="1"/>
  <c r="E7" i="18"/>
  <c r="E10" i="18" s="1"/>
  <c r="E21" i="17"/>
  <c r="E15" i="17"/>
  <c r="E28" i="17"/>
  <c r="E26" i="17"/>
  <c r="E24" i="17"/>
  <c r="E22" i="17"/>
  <c r="E20" i="17"/>
  <c r="E18" i="17"/>
  <c r="E16" i="17"/>
  <c r="E14" i="17"/>
  <c r="E29" i="17"/>
  <c r="E27" i="17"/>
  <c r="E23" i="17"/>
  <c r="E17" i="17"/>
  <c r="E25" i="17"/>
  <c r="E19" i="17"/>
  <c r="E12" i="17"/>
  <c r="F28" i="17"/>
  <c r="F26" i="17"/>
  <c r="F24" i="17"/>
  <c r="F22" i="17"/>
  <c r="F20" i="17"/>
  <c r="F18" i="17"/>
  <c r="F16" i="17"/>
  <c r="F14" i="17"/>
  <c r="F29" i="17"/>
  <c r="F27" i="17"/>
  <c r="F25" i="17"/>
  <c r="F23" i="17"/>
  <c r="F21" i="17"/>
  <c r="F19" i="17"/>
  <c r="F17" i="17"/>
  <c r="F15" i="17"/>
  <c r="F12" i="17"/>
  <c r="F2" i="12"/>
  <c r="F4" i="12"/>
  <c r="E31" i="12"/>
  <c r="E37" i="12" s="1"/>
  <c r="B10" i="12"/>
  <c r="F10" i="12"/>
  <c r="F12" i="12" s="1"/>
  <c r="F31" i="12" s="1"/>
  <c r="E10" i="12"/>
  <c r="G5" i="12"/>
  <c r="G2" i="12" s="1"/>
  <c r="F28" i="19" l="1"/>
  <c r="F26" i="19"/>
  <c r="F24" i="19"/>
  <c r="F22" i="19"/>
  <c r="F20" i="19"/>
  <c r="F18" i="19"/>
  <c r="F16" i="19"/>
  <c r="F14" i="19"/>
  <c r="F29" i="19"/>
  <c r="F27" i="19"/>
  <c r="F25" i="19"/>
  <c r="F23" i="19"/>
  <c r="F21" i="19"/>
  <c r="F19" i="19"/>
  <c r="F17" i="19"/>
  <c r="F15" i="19"/>
  <c r="F12" i="19"/>
  <c r="E27" i="19"/>
  <c r="E23" i="19"/>
  <c r="E19" i="19"/>
  <c r="E15" i="19"/>
  <c r="E12" i="19"/>
  <c r="E28" i="19"/>
  <c r="E26" i="19"/>
  <c r="E24" i="19"/>
  <c r="E22" i="19"/>
  <c r="E20" i="19"/>
  <c r="E18" i="19"/>
  <c r="E16" i="19"/>
  <c r="E14" i="19"/>
  <c r="E29" i="19"/>
  <c r="E25" i="19"/>
  <c r="E21" i="19"/>
  <c r="E17" i="19"/>
  <c r="F28" i="18"/>
  <c r="F26" i="18"/>
  <c r="F24" i="18"/>
  <c r="F22" i="18"/>
  <c r="F20" i="18"/>
  <c r="F18" i="18"/>
  <c r="F16" i="18"/>
  <c r="F14" i="18"/>
  <c r="F29" i="18"/>
  <c r="F27" i="18"/>
  <c r="F25" i="18"/>
  <c r="F23" i="18"/>
  <c r="F21" i="18"/>
  <c r="F19" i="18"/>
  <c r="F17" i="18"/>
  <c r="F15" i="18"/>
  <c r="F12" i="18"/>
  <c r="E26" i="18"/>
  <c r="E24" i="18"/>
  <c r="E22" i="18"/>
  <c r="E20" i="18"/>
  <c r="E18" i="18"/>
  <c r="E16" i="18"/>
  <c r="E14" i="18"/>
  <c r="E29" i="18"/>
  <c r="E27" i="18"/>
  <c r="E25" i="18"/>
  <c r="E21" i="18"/>
  <c r="E19" i="18"/>
  <c r="E15" i="18"/>
  <c r="E12" i="18"/>
  <c r="E28" i="18"/>
  <c r="E23" i="18"/>
  <c r="E17" i="18"/>
  <c r="F30" i="17"/>
  <c r="F31" i="17"/>
  <c r="F35" i="17" s="1"/>
  <c r="E30" i="17"/>
  <c r="E31" i="17"/>
  <c r="E35" i="17" s="1"/>
  <c r="G9" i="12"/>
  <c r="F33" i="12"/>
  <c r="F34" i="12" s="1"/>
  <c r="F37" i="12"/>
  <c r="G8" i="12"/>
  <c r="G7" i="12"/>
  <c r="E30" i="19" l="1"/>
  <c r="E31" i="19" s="1"/>
  <c r="E35" i="19" s="1"/>
  <c r="F30" i="19"/>
  <c r="F31" i="19" s="1"/>
  <c r="F35" i="19" s="1"/>
  <c r="E30" i="18"/>
  <c r="E31" i="18"/>
  <c r="E35" i="18" s="1"/>
  <c r="F30" i="18"/>
  <c r="F31" i="18"/>
  <c r="F35" i="18" s="1"/>
  <c r="G10" i="12"/>
  <c r="G25" i="12" l="1"/>
  <c r="G21" i="12"/>
  <c r="G26" i="12"/>
  <c r="G19" i="12"/>
  <c r="G15" i="12"/>
  <c r="G29" i="12"/>
  <c r="G24" i="12"/>
  <c r="G20" i="12"/>
  <c r="G18" i="12"/>
  <c r="G16" i="12"/>
  <c r="G14" i="12"/>
  <c r="G23" i="12"/>
  <c r="G12" i="12"/>
  <c r="G22" i="12"/>
  <c r="G17" i="12"/>
  <c r="G30" i="12" l="1"/>
  <c r="G31" i="12" s="1"/>
  <c r="G37" i="12" l="1"/>
  <c r="G33" i="12"/>
  <c r="G34" i="12" s="1"/>
  <c r="B10" i="1" l="1"/>
  <c r="E7" i="1" l="1"/>
  <c r="F7" i="1"/>
  <c r="E8" i="1"/>
  <c r="E9" i="1"/>
  <c r="F9" i="1"/>
  <c r="F8" i="1"/>
  <c r="E10" i="1" l="1"/>
  <c r="E24" i="1" s="1"/>
  <c r="E12" i="1"/>
  <c r="E29" i="1"/>
  <c r="E18" i="1"/>
  <c r="E27" i="1"/>
  <c r="E23" i="1"/>
  <c r="E14" i="1"/>
  <c r="E26" i="1"/>
  <c r="E20" i="1"/>
  <c r="E25" i="1"/>
  <c r="E19" i="1"/>
  <c r="E15" i="1"/>
  <c r="E22" i="1"/>
  <c r="E28" i="1"/>
  <c r="F10" i="1"/>
  <c r="E21" i="1" l="1"/>
  <c r="E16" i="1"/>
  <c r="E30" i="1" s="1"/>
  <c r="E31" i="1" s="1"/>
  <c r="E35" i="1" s="1"/>
  <c r="F27" i="1"/>
  <c r="F28" i="1"/>
  <c r="F26" i="1"/>
  <c r="F22" i="1"/>
  <c r="F25" i="1"/>
  <c r="F21" i="1"/>
  <c r="F24" i="1"/>
  <c r="F29" i="1"/>
  <c r="F23" i="1"/>
  <c r="F19" i="1"/>
  <c r="F15" i="1"/>
  <c r="F18" i="1"/>
  <c r="F14" i="1"/>
  <c r="F20" i="1"/>
  <c r="F17" i="1"/>
  <c r="F12" i="1"/>
  <c r="F16" i="1"/>
  <c r="F30" i="1" l="1"/>
  <c r="F31" i="1" s="1"/>
  <c r="F35" i="1" l="1"/>
</calcChain>
</file>

<file path=xl/sharedStrings.xml><?xml version="1.0" encoding="utf-8"?>
<sst xmlns="http://schemas.openxmlformats.org/spreadsheetml/2006/main" count="234" uniqueCount="74">
  <si>
    <t>NLW</t>
  </si>
  <si>
    <t>NLW or CPI Increase</t>
  </si>
  <si>
    <t>2022/23</t>
  </si>
  <si>
    <t>2023/24</t>
  </si>
  <si>
    <t>2023/24 median CoC</t>
  </si>
  <si>
    <t>ECC BASE RATE</t>
  </si>
  <si>
    <t>2024/25</t>
  </si>
  <si>
    <t>Weekdays</t>
  </si>
  <si>
    <t>1.0 x</t>
  </si>
  <si>
    <t>Weekends</t>
  </si>
  <si>
    <t>Bank Holidays</t>
  </si>
  <si>
    <t>ECC Hourly rate</t>
  </si>
  <si>
    <t>Careworker costs</t>
  </si>
  <si>
    <t>Gross Pay</t>
  </si>
  <si>
    <t>Hourly rate for contact time</t>
  </si>
  <si>
    <t>Careworkers' travel time</t>
  </si>
  <si>
    <t>NI &amp; Pension</t>
  </si>
  <si>
    <t>Employer's NI</t>
  </si>
  <si>
    <t>Pension contrib</t>
  </si>
  <si>
    <t>Other wage related on-costs</t>
  </si>
  <si>
    <t>Holiday pay</t>
  </si>
  <si>
    <t>Training time</t>
  </si>
  <si>
    <t>Sickness/Maternity pay</t>
  </si>
  <si>
    <t>Notice &amp; suspension pay</t>
  </si>
  <si>
    <t>Gross Margin</t>
  </si>
  <si>
    <t>Business costs</t>
  </si>
  <si>
    <t>Scheme Manager/Snr Support Staff/Team Leaders (Management &amp; Supervisors)</t>
  </si>
  <si>
    <t>Staff recruitment</t>
  </si>
  <si>
    <t>Management/Office Team (Training &amp; Supervision)</t>
  </si>
  <si>
    <t>Insurance (Statutory Registration Fees)</t>
  </si>
  <si>
    <t>Rent, rate and utilities</t>
  </si>
  <si>
    <t>IT &amp; telephony</t>
  </si>
  <si>
    <t>PPE and consumables</t>
  </si>
  <si>
    <t>Stationery and postage</t>
  </si>
  <si>
    <t>Equipment hire (governance costs)</t>
  </si>
  <si>
    <t>Other business overheads</t>
  </si>
  <si>
    <t>Profit</t>
  </si>
  <si>
    <t>Profit / surplus</t>
  </si>
  <si>
    <t>ECC cost of care</t>
  </si>
  <si>
    <t>Divisible rate</t>
  </si>
  <si>
    <t>1.5 x</t>
  </si>
  <si>
    <t>An example is provided so you can see the final picture once the %'s and rate are completed</t>
  </si>
  <si>
    <t xml:space="preserve">2024/25 </t>
  </si>
  <si>
    <t>Increase given/proposed</t>
  </si>
  <si>
    <t>Scheme Manager/Snr Support Staff/Team Leaders</t>
  </si>
  <si>
    <t>Management/Office Team</t>
  </si>
  <si>
    <t>Insurance</t>
  </si>
  <si>
    <t>Equipment hire</t>
  </si>
  <si>
    <t>PROVIDER BASE RATE/NATIONAL LIVING WAGE</t>
  </si>
  <si>
    <t>Provider Hourly rate</t>
  </si>
  <si>
    <t>Change to prior year £</t>
  </si>
  <si>
    <t>Change to prior year %</t>
  </si>
  <si>
    <t>Please complete the boxes highlighted in yellow</t>
  </si>
  <si>
    <t>Instructions and Guidance</t>
  </si>
  <si>
    <t>Should you have any issues in completion of the spreadsheet or questions you would like support with, please contact us at Edward.Broadbridge@essex.gov.uk</t>
  </si>
  <si>
    <t>These tabs are highlighted in yellow to indicate they are the ones requiring provider input.</t>
  </si>
  <si>
    <t>Mid Essex - Chelmsford, Braintree, Maldon districts</t>
  </si>
  <si>
    <t>North Essex - Colchester and Tendring districts</t>
  </si>
  <si>
    <t>South Essex - Brentwood, Castle Point, Rochford, and Basildon districts</t>
  </si>
  <si>
    <t>West Essex - Uttlesford and Epping Forest districts</t>
  </si>
  <si>
    <t>This spreadsheet contains separate tabs to allow you to complete a response for the areas you operate in.</t>
  </si>
  <si>
    <t>For each of the four areas: Mid, North, South and West, you will see there are individual tabs to be completed. Each tab contains recommended %s taken from</t>
  </si>
  <si>
    <t xml:space="preserve">existing cost of care modelling carried out by Essex County Council and tested with our provider market. </t>
  </si>
  <si>
    <t>On each tab you will see you can amend both the %s included here where you have differing outputs dependent on your business model. You can also enter</t>
  </si>
  <si>
    <t>the rate paid to support workers, and calculations will then be automatically made.</t>
  </si>
  <si>
    <t>Change Justification</t>
  </si>
  <si>
    <t xml:space="preserve">Where there are changes made to the %s included in the model as standard we would ask that you provide additional information and justification for the </t>
  </si>
  <si>
    <t>changes you have made. This will help us when analysing the responses and presenting the output to senior stakeholders.</t>
  </si>
  <si>
    <t>Background</t>
  </si>
  <si>
    <t xml:space="preserve">Essex County Council is committed to ensuring rates paid to care providers are sustainable in the long-term. Previous cost of care exercises have been </t>
  </si>
  <si>
    <t>carried out to identify rates payable, but these were carried out in 2018 and are due for a refresh to ensure that the assumptions made remain relevant.</t>
  </si>
  <si>
    <t>This model is aimed at providers of non-complex supported living services. A future model will be developed aimed at the complex provision we have.</t>
  </si>
  <si>
    <t>We ask for the rates to be provided for each of the areas you work in to allow us to idenfity specific pressure points in Essex where the rates may be</t>
  </si>
  <si>
    <t>different due to specific geographical factors. We divide Essex into four areas, and the districts included within these areas 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</si>
</sst>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/>
      <sz val="12"/>
      <color theme="10"/>
      <name val="Calibri"/>
      <family val="2"/>
    </font>
    <font>
      <i/>
      <sz val="12"/>
      <color rgb="FFFF0000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u/>
      <sz val="12"/>
      <color theme="1"/>
      <name val="Arial"/>
      <family val="2"/>
    </font>
    <font>
      <b/>
      <sz val="12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9" fillId="0" borderId="0" xfId="0" applyFont="1"/>
    <xf numFmtId="0" fontId="9" fillId="0" borderId="0" xfId="0" applyFont="1" applyAlignment="1">
      <alignment vertical="top" wrapText="1"/>
    </xf>
    <xf numFmtId="0" fontId="10" fillId="0" borderId="0" xfId="0" quotePrefix="1" applyFont="1" applyAlignment="1">
      <alignment horizontal="center" vertical="top" wrapText="1"/>
    </xf>
    <xf numFmtId="10" fontId="9" fillId="0" borderId="0" xfId="2" applyNumberFormat="1" applyFont="1"/>
    <xf numFmtId="0" fontId="10" fillId="0" borderId="0" xfId="0" applyFont="1"/>
    <xf numFmtId="44" fontId="10" fillId="0" borderId="0" xfId="1" applyFont="1"/>
    <xf numFmtId="0" fontId="12" fillId="0" borderId="0" xfId="5" applyFont="1"/>
    <xf numFmtId="1" fontId="9" fillId="0" borderId="0" xfId="0" applyNumberFormat="1" applyFont="1"/>
    <xf numFmtId="0" fontId="13" fillId="0" borderId="0" xfId="0" applyFont="1"/>
    <xf numFmtId="44" fontId="9" fillId="0" borderId="0" xfId="1" applyFont="1"/>
    <xf numFmtId="0" fontId="9" fillId="0" borderId="0" xfId="0" applyFont="1" applyAlignment="1">
      <alignment horizontal="left" indent="2"/>
    </xf>
    <xf numFmtId="1" fontId="13" fillId="0" borderId="0" xfId="0" applyNumberFormat="1" applyFont="1"/>
    <xf numFmtId="44" fontId="9" fillId="0" borderId="0" xfId="0" applyNumberFormat="1" applyFont="1"/>
    <xf numFmtId="0" fontId="10" fillId="0" borderId="0" xfId="0" applyFont="1" applyAlignment="1">
      <alignment horizontal="left"/>
    </xf>
    <xf numFmtId="44" fontId="10" fillId="0" borderId="0" xfId="1" applyFont="1" applyFill="1"/>
    <xf numFmtId="164" fontId="14" fillId="6" borderId="0" xfId="2" applyNumberFormat="1" applyFont="1" applyFill="1"/>
    <xf numFmtId="44" fontId="7" fillId="0" borderId="0" xfId="3" applyNumberFormat="1" applyFont="1"/>
    <xf numFmtId="164" fontId="9" fillId="3" borderId="0" xfId="2" applyNumberFormat="1" applyFont="1" applyFill="1"/>
    <xf numFmtId="0" fontId="10" fillId="3" borderId="0" xfId="0" quotePrefix="1" applyFont="1" applyFill="1" applyAlignment="1">
      <alignment horizontal="center" vertical="top" wrapText="1"/>
    </xf>
    <xf numFmtId="0" fontId="9" fillId="3" borderId="0" xfId="0" applyFont="1" applyFill="1"/>
    <xf numFmtId="44" fontId="11" fillId="3" borderId="0" xfId="1" applyFont="1" applyFill="1"/>
    <xf numFmtId="44" fontId="9" fillId="3" borderId="0" xfId="1" applyFont="1" applyFill="1"/>
    <xf numFmtId="44" fontId="10" fillId="3" borderId="0" xfId="1" applyFont="1" applyFill="1"/>
    <xf numFmtId="164" fontId="9" fillId="3" borderId="0" xfId="0" applyNumberFormat="1" applyFont="1" applyFill="1"/>
    <xf numFmtId="164" fontId="9" fillId="0" borderId="0" xfId="2" applyNumberFormat="1" applyFont="1" applyFill="1"/>
    <xf numFmtId="0" fontId="10" fillId="0" borderId="0" xfId="0" quotePrefix="1" applyFont="1" applyFill="1" applyAlignment="1">
      <alignment horizontal="center" vertical="top" wrapText="1"/>
    </xf>
    <xf numFmtId="0" fontId="9" fillId="0" borderId="0" xfId="0" applyFont="1" applyFill="1"/>
    <xf numFmtId="44" fontId="9" fillId="0" borderId="0" xfId="1" applyFont="1" applyFill="1"/>
    <xf numFmtId="44" fontId="9" fillId="4" borderId="0" xfId="4" applyFont="1" applyFill="1" applyAlignment="1">
      <alignment vertical="center"/>
    </xf>
    <xf numFmtId="164" fontId="9" fillId="4" borderId="0" xfId="2" applyNumberFormat="1" applyFont="1" applyFill="1" applyAlignment="1">
      <alignment vertical="center"/>
    </xf>
    <xf numFmtId="44" fontId="9" fillId="10" borderId="0" xfId="4" applyFont="1" applyFill="1" applyAlignment="1">
      <alignment vertical="center"/>
    </xf>
    <xf numFmtId="164" fontId="9" fillId="10" borderId="0" xfId="2" applyNumberFormat="1" applyFont="1" applyFill="1" applyAlignment="1">
      <alignment vertical="center"/>
    </xf>
    <xf numFmtId="44" fontId="9" fillId="11" borderId="0" xfId="4" applyFont="1" applyFill="1" applyAlignment="1">
      <alignment horizontal="center"/>
    </xf>
    <xf numFmtId="44" fontId="9" fillId="2" borderId="0" xfId="4" applyFont="1" applyFill="1" applyAlignment="1">
      <alignment horizontal="center"/>
    </xf>
    <xf numFmtId="44" fontId="9" fillId="12" borderId="0" xfId="4" applyFont="1" applyFill="1" applyAlignment="1">
      <alignment vertical="center"/>
    </xf>
    <xf numFmtId="164" fontId="9" fillId="12" borderId="0" xfId="2" applyNumberFormat="1" applyFont="1" applyFill="1" applyAlignment="1">
      <alignment vertical="center"/>
    </xf>
    <xf numFmtId="44" fontId="9" fillId="14" borderId="0" xfId="4" applyFont="1" applyFill="1" applyAlignment="1">
      <alignment vertical="center"/>
    </xf>
    <xf numFmtId="164" fontId="9" fillId="14" borderId="0" xfId="2" applyNumberFormat="1" applyFont="1" applyFill="1" applyAlignment="1">
      <alignment vertical="center"/>
    </xf>
    <xf numFmtId="44" fontId="9" fillId="15" borderId="0" xfId="4" applyFont="1" applyFill="1" applyAlignment="1">
      <alignment vertical="center"/>
    </xf>
    <xf numFmtId="164" fontId="9" fillId="15" borderId="0" xfId="2" applyNumberFormat="1" applyFont="1" applyFill="1" applyAlignment="1">
      <alignment vertical="center"/>
    </xf>
    <xf numFmtId="44" fontId="11" fillId="16" borderId="0" xfId="1" applyFont="1" applyFill="1"/>
    <xf numFmtId="164" fontId="9" fillId="16" borderId="0" xfId="2" applyNumberFormat="1" applyFont="1" applyFill="1"/>
    <xf numFmtId="0" fontId="10" fillId="16" borderId="0" xfId="0" quotePrefix="1" applyFont="1" applyFill="1" applyAlignment="1">
      <alignment horizontal="center" vertical="top" wrapText="1"/>
    </xf>
    <xf numFmtId="0" fontId="9" fillId="16" borderId="0" xfId="0" applyFont="1" applyFill="1"/>
    <xf numFmtId="44" fontId="9" fillId="16" borderId="0" xfId="1" applyFont="1" applyFill="1"/>
    <xf numFmtId="44" fontId="10" fillId="16" borderId="0" xfId="1" applyFont="1" applyFill="1"/>
    <xf numFmtId="44" fontId="11" fillId="17" borderId="0" xfId="1" applyFont="1" applyFill="1"/>
    <xf numFmtId="164" fontId="9" fillId="17" borderId="0" xfId="2" applyNumberFormat="1" applyFont="1" applyFill="1"/>
    <xf numFmtId="0" fontId="10" fillId="17" borderId="0" xfId="0" quotePrefix="1" applyFont="1" applyFill="1" applyAlignment="1">
      <alignment horizontal="center" vertical="top" wrapText="1"/>
    </xf>
    <xf numFmtId="164" fontId="9" fillId="17" borderId="0" xfId="0" applyNumberFormat="1" applyFont="1" applyFill="1"/>
    <xf numFmtId="44" fontId="9" fillId="17" borderId="0" xfId="1" applyFont="1" applyFill="1"/>
    <xf numFmtId="44" fontId="10" fillId="17" borderId="0" xfId="1" applyFont="1" applyFill="1"/>
    <xf numFmtId="0" fontId="9" fillId="17" borderId="0" xfId="0" applyFont="1" applyFill="1"/>
    <xf numFmtId="0" fontId="9" fillId="18" borderId="0" xfId="0" applyFont="1" applyFill="1"/>
    <xf numFmtId="0" fontId="16" fillId="18" borderId="0" xfId="0" applyFont="1" applyFill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7" fillId="0" borderId="0" xfId="0" applyFont="1"/>
    <xf numFmtId="44" fontId="9" fillId="18" borderId="0" xfId="4" applyFont="1" applyFill="1" applyAlignment="1" applyProtection="1">
      <alignment vertical="center"/>
      <protection locked="0"/>
    </xf>
    <xf numFmtId="164" fontId="9" fillId="18" borderId="0" xfId="2" applyNumberFormat="1" applyFont="1" applyFill="1" applyAlignment="1" applyProtection="1">
      <alignment vertical="center"/>
      <protection locked="0"/>
    </xf>
    <xf numFmtId="0" fontId="10" fillId="0" borderId="0" xfId="0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18" fillId="18" borderId="0" xfId="1" applyFont="1" applyFill="1" applyProtection="1">
      <protection locked="0"/>
    </xf>
    <xf numFmtId="0" fontId="15" fillId="8" borderId="0" xfId="3" applyFont="1" applyFill="1" applyAlignment="1">
      <alignment horizontal="center" vertical="center" textRotation="90" wrapText="1"/>
    </xf>
    <xf numFmtId="44" fontId="9" fillId="13" borderId="0" xfId="4" applyFont="1" applyFill="1" applyAlignment="1">
      <alignment horizontal="center" vertical="center" wrapText="1"/>
    </xf>
    <xf numFmtId="44" fontId="9" fillId="5" borderId="0" xfId="4" applyFont="1" applyFill="1" applyAlignment="1">
      <alignment horizontal="center" wrapText="1"/>
    </xf>
    <xf numFmtId="0" fontId="15" fillId="7" borderId="0" xfId="3" applyFont="1" applyFill="1" applyAlignment="1">
      <alignment horizontal="center" vertical="center" textRotation="90" wrapText="1"/>
    </xf>
    <xf numFmtId="44" fontId="10" fillId="9" borderId="0" xfId="4" applyFont="1" applyFill="1" applyAlignment="1">
      <alignment horizontal="center" vertical="center" wrapText="1"/>
    </xf>
  </cellXfs>
  <cellStyles count="19">
    <cellStyle name="Comma 2" xfId="7" xr:uid="{86A9E95E-422E-431D-A512-7EF58105FA33}"/>
    <cellStyle name="Comma 3" xfId="11" xr:uid="{38E6C937-C20C-4AD2-95C0-F22AFAE4BB09}"/>
    <cellStyle name="Comma 4" xfId="18" xr:uid="{98451766-37A3-4C73-BB6C-6372D2B0C9F3}"/>
    <cellStyle name="Currency" xfId="1" builtinId="4"/>
    <cellStyle name="Currency 2" xfId="4" xr:uid="{41A3E9AA-202D-4E50-8ABD-D837CB1D6BC5}"/>
    <cellStyle name="Currency 2 2" xfId="14" xr:uid="{4E8A6308-3E90-4A4B-8A43-DA3EB5CF091C}"/>
    <cellStyle name="Currency 3" xfId="10" xr:uid="{32F64AD0-02EA-4D02-8E94-24460A118BAC}"/>
    <cellStyle name="Currency 4" xfId="17" xr:uid="{BD5B786C-0C3F-49B0-A7DB-0FF2F594280C}"/>
    <cellStyle name="Hyperlink" xfId="5" builtinId="8"/>
    <cellStyle name="Hyperlink 2" xfId="12" xr:uid="{0C5CD3C1-6C67-4DEF-BBF6-9884B637E0F5}"/>
    <cellStyle name="Normal" xfId="0" builtinId="0"/>
    <cellStyle name="Normal 2" xfId="3" xr:uid="{B7766E47-A938-4496-90E6-C123C8F7FFB2}"/>
    <cellStyle name="Normal 2 2" xfId="13" xr:uid="{A9673A47-1562-4DB8-BC1B-A5A820F4759B}"/>
    <cellStyle name="Normal 3" xfId="8" xr:uid="{B8E59E48-CE0E-4CB9-A730-50D50F6F5ACB}"/>
    <cellStyle name="Normal 4" xfId="15" xr:uid="{7B1370EA-7FEE-4606-AEA4-2B2215508745}"/>
    <cellStyle name="Percent" xfId="2" builtinId="5"/>
    <cellStyle name="Percent 2" xfId="6" xr:uid="{77C877BE-4E09-4457-B02F-4036196A5D7C}"/>
    <cellStyle name="Percent 3" xfId="9" xr:uid="{93EBF94E-6280-4B3D-B899-7724F5B34F71}"/>
    <cellStyle name="Percent 4" xfId="16" xr:uid="{8869ADC0-8029-497E-8BB8-87AEE84F4B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52916</xdr:rowOff>
    </xdr:from>
    <xdr:to>
      <xdr:col>9</xdr:col>
      <xdr:colOff>349250</xdr:colOff>
      <xdr:row>5</xdr:row>
      <xdr:rowOff>148166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F01592C5-0EC9-CCCC-12E3-1EDFD97EB58B}"/>
            </a:ext>
          </a:extLst>
        </xdr:cNvPr>
        <xdr:cNvSpPr/>
      </xdr:nvSpPr>
      <xdr:spPr>
        <a:xfrm>
          <a:off x="9144000" y="656166"/>
          <a:ext cx="1354667" cy="49741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52916</xdr:rowOff>
    </xdr:from>
    <xdr:to>
      <xdr:col>9</xdr:col>
      <xdr:colOff>349250</xdr:colOff>
      <xdr:row>5</xdr:row>
      <xdr:rowOff>148166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CBE3B7D7-ED79-4523-8D0E-5C0854A09627}"/>
            </a:ext>
          </a:extLst>
        </xdr:cNvPr>
        <xdr:cNvSpPr/>
      </xdr:nvSpPr>
      <xdr:spPr>
        <a:xfrm>
          <a:off x="9144000" y="691091"/>
          <a:ext cx="5930900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52916</xdr:rowOff>
    </xdr:from>
    <xdr:to>
      <xdr:col>9</xdr:col>
      <xdr:colOff>349250</xdr:colOff>
      <xdr:row>5</xdr:row>
      <xdr:rowOff>148166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BEBB2834-0672-4183-B980-12201577C596}"/>
            </a:ext>
          </a:extLst>
        </xdr:cNvPr>
        <xdr:cNvSpPr/>
      </xdr:nvSpPr>
      <xdr:spPr>
        <a:xfrm>
          <a:off x="9144000" y="691091"/>
          <a:ext cx="5930900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52916</xdr:rowOff>
    </xdr:from>
    <xdr:to>
      <xdr:col>9</xdr:col>
      <xdr:colOff>349250</xdr:colOff>
      <xdr:row>5</xdr:row>
      <xdr:rowOff>148166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C9CFAF13-EAA2-4818-8BC3-D5EB69A947C0}"/>
            </a:ext>
          </a:extLst>
        </xdr:cNvPr>
        <xdr:cNvSpPr/>
      </xdr:nvSpPr>
      <xdr:spPr>
        <a:xfrm>
          <a:off x="9144000" y="691091"/>
          <a:ext cx="5930900" cy="495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PS\Financial%20Strategy\Financial%20Analysts\15.%20Transformation%20Mk2\Transformation%20MK2%20data%20set\SNW%20New%20Shadow%20Budget%20Model%201314%20-%20May%2013%20offl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sfs02\FPS\Cross%20Cutting%20Working%20Groups\Risk%20Based%20Reporting\RBR%202014-15\BT%20RBR%20Outturn%20Plan%20201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nts0c1-00150\teamshare\FPS\Cross%20Cutting%20Working%20Groups\Risk%20Based%20Reporting\RBR%20Outturn%20Plan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\Fin%20Mgmt\BP\Adult%20Ops\2015-16%20MTRS\OP\MS%20OP%20Iteration%203%20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trl"/>
      <sheetName val="Duplicate Claims"/>
      <sheetName val="Sheet2"/>
      <sheetName val="Pivot-Old to New World View"/>
      <sheetName val="Exception rpt at 29th April 13"/>
      <sheetName val="Pivot - Bud move 29-4-13"/>
      <sheetName val="Budget movement at 29-4-13"/>
      <sheetName val="Pivot table - Summary"/>
      <sheetName val="Disaggregation returns"/>
      <sheetName val="Revenue Cost centre summary"/>
      <sheetName val="New Name Checking fac"/>
      <sheetName val="Cognos budget data 1213"/>
      <sheetName val="Cognos control actuals 1112"/>
      <sheetName val="Cognos control actuals 1213 dat"/>
      <sheetName val="Cognos 1415 MTRS"/>
      <sheetName val="Cognos Latest budget 1314"/>
      <sheetName val="Cognos Outturn 201314"/>
      <sheetName val="Cognos Pay only Lat Bud 1314"/>
      <sheetName val="Cognos Pay only outturn 1314"/>
      <sheetName val="New codes appearing P2"/>
      <sheetName val="Trad Act Summary"/>
      <sheetName val="Trading Act Cost centre summary"/>
      <sheetName val="Coding Structure"/>
      <sheetName val="Cognos staff actuals 1213 dat"/>
      <sheetName val="Cognos forecast data 1213"/>
      <sheetName val="ASD info"/>
      <sheetName val="Fte"/>
      <sheetName val="Sheet1"/>
      <sheetName val="Cleansed Staffing data"/>
      <sheetName val="Cognos budget data 1314"/>
      <sheetName val="Cognos pay budget only 1314"/>
      <sheetName val="Cognos remaining staff bud 13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G"/>
      <sheetName val="RBR Outurn Plan"/>
      <sheetName val="drop down options"/>
      <sheetName val="IFS list of controllable codes"/>
      <sheetName val="Codes to Exclude"/>
      <sheetName val="Disabled Codes"/>
      <sheetName val="ASD BH's"/>
      <sheetName val="Lvl3 Elements"/>
      <sheetName val="Heads of Service on ASD"/>
      <sheetName val="Instructions"/>
      <sheetName val="Sheet1"/>
    </sheetNames>
    <sheetDataSet>
      <sheetData sheetId="0"/>
      <sheetData sheetId="1">
        <row r="2">
          <cell r="A2" t="str">
            <v xml:space="preserve"> </v>
          </cell>
        </row>
      </sheetData>
      <sheetData sheetId="2">
        <row r="3">
          <cell r="B3" t="str">
            <v>yes</v>
          </cell>
        </row>
        <row r="4">
          <cell r="B4" t="str">
            <v>no</v>
          </cell>
        </row>
        <row r="7">
          <cell r="B7" t="str">
            <v>Budget Holder met (by FC or COBP)</v>
          </cell>
        </row>
        <row r="8">
          <cell r="B8" t="str">
            <v>Engagement did not occur as planned</v>
          </cell>
        </row>
        <row r="9">
          <cell r="B9" t="str">
            <v>High level review / Engagement where necessary</v>
          </cell>
        </row>
        <row r="10">
          <cell r="B10" t="str">
            <v>New Code added in later period - no engagement</v>
          </cell>
        </row>
        <row r="15">
          <cell r="B15" t="str">
            <v>complete</v>
          </cell>
        </row>
        <row r="16">
          <cell r="B16" t="str">
            <v>not complete</v>
          </cell>
        </row>
      </sheetData>
      <sheetData sheetId="3"/>
      <sheetData sheetId="4">
        <row r="1">
          <cell r="A1" t="str">
            <v>Codes to Exclude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R Plan Apr-Aug"/>
      <sheetName val="RBR Plan Sept"/>
      <sheetName val="RBR Plan Oct"/>
      <sheetName val="RBR Plan Nov"/>
      <sheetName val="RBR Plan Dec"/>
      <sheetName val="RBR Plan Jan"/>
      <sheetName val="Drop Down options"/>
      <sheetName val="RBR Plan"/>
      <sheetName val="Disabled Codes"/>
      <sheetName val="Code with Budget or Actuals"/>
      <sheetName val="Cost Centre structure"/>
      <sheetName val="Element BH's on ASD"/>
      <sheetName val="Budget Holders per ASD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with 201415 MTRS"/>
      <sheetName val="2015-16 OP Subjective breakdown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41D1B-ED76-474A-B2A5-9356A307A2ED}">
  <dimension ref="A2:P44"/>
  <sheetViews>
    <sheetView showGridLines="0" tabSelected="1" workbookViewId="0">
      <selection activeCell="J11" sqref="J11"/>
    </sheetView>
  </sheetViews>
  <sheetFormatPr defaultRowHeight="15" x14ac:dyDescent="0.2"/>
  <cols>
    <col min="2" max="2" width="2.21875" customWidth="1"/>
  </cols>
  <sheetData>
    <row r="2" spans="1:16" ht="15.75" thickBot="1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x14ac:dyDescent="0.2">
      <c r="A3" s="56"/>
      <c r="B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6"/>
    </row>
    <row r="4" spans="1:16" ht="15.75" x14ac:dyDescent="0.25">
      <c r="A4" s="56"/>
      <c r="B4" s="58"/>
      <c r="C4" s="59" t="s">
        <v>68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6"/>
    </row>
    <row r="5" spans="1:16" x14ac:dyDescent="0.2">
      <c r="A5" s="56"/>
      <c r="B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6"/>
    </row>
    <row r="6" spans="1:16" x14ac:dyDescent="0.2">
      <c r="A6" s="56"/>
      <c r="B6" s="58"/>
      <c r="C6" t="s">
        <v>69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6"/>
    </row>
    <row r="7" spans="1:16" x14ac:dyDescent="0.2">
      <c r="A7" s="56"/>
      <c r="B7" s="58"/>
      <c r="C7" t="s">
        <v>70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6"/>
    </row>
    <row r="8" spans="1:16" x14ac:dyDescent="0.2">
      <c r="A8" s="56"/>
      <c r="B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6"/>
    </row>
    <row r="9" spans="1:16" x14ac:dyDescent="0.2">
      <c r="A9" s="56"/>
      <c r="B9" s="58"/>
      <c r="C9" t="s">
        <v>71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6"/>
    </row>
    <row r="10" spans="1:16" x14ac:dyDescent="0.2">
      <c r="A10" s="56"/>
      <c r="B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6"/>
    </row>
    <row r="11" spans="1:16" ht="15.75" x14ac:dyDescent="0.25">
      <c r="A11" s="56"/>
      <c r="B11" s="58"/>
      <c r="C11" s="59" t="s">
        <v>53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6"/>
    </row>
    <row r="12" spans="1:16" x14ac:dyDescent="0.2">
      <c r="A12" s="56"/>
      <c r="B12" s="58"/>
      <c r="P12" s="56"/>
    </row>
    <row r="13" spans="1:16" x14ac:dyDescent="0.2">
      <c r="A13" s="56"/>
      <c r="B13" s="58"/>
      <c r="C13" t="s">
        <v>60</v>
      </c>
      <c r="P13" s="56"/>
    </row>
    <row r="14" spans="1:16" x14ac:dyDescent="0.2">
      <c r="A14" s="56"/>
      <c r="B14" s="58"/>
      <c r="P14" s="56"/>
    </row>
    <row r="15" spans="1:16" x14ac:dyDescent="0.2">
      <c r="A15" s="56"/>
      <c r="B15" s="58"/>
      <c r="C15" t="s">
        <v>72</v>
      </c>
      <c r="P15" s="56"/>
    </row>
    <row r="16" spans="1:16" x14ac:dyDescent="0.2">
      <c r="A16" s="56"/>
      <c r="B16" s="58"/>
      <c r="C16" t="s">
        <v>73</v>
      </c>
      <c r="P16" s="56"/>
    </row>
    <row r="17" spans="1:16" x14ac:dyDescent="0.2">
      <c r="A17" s="56"/>
      <c r="B17" s="58"/>
      <c r="P17" s="56"/>
    </row>
    <row r="18" spans="1:16" x14ac:dyDescent="0.2">
      <c r="A18" s="56"/>
      <c r="B18" s="58"/>
      <c r="C18" t="s">
        <v>56</v>
      </c>
      <c r="P18" s="56"/>
    </row>
    <row r="19" spans="1:16" x14ac:dyDescent="0.2">
      <c r="A19" s="56"/>
      <c r="B19" s="58"/>
      <c r="C19" t="s">
        <v>57</v>
      </c>
      <c r="P19" s="56"/>
    </row>
    <row r="20" spans="1:16" x14ac:dyDescent="0.2">
      <c r="A20" s="56"/>
      <c r="B20" s="58"/>
      <c r="C20" t="s">
        <v>58</v>
      </c>
      <c r="P20" s="56"/>
    </row>
    <row r="21" spans="1:16" x14ac:dyDescent="0.2">
      <c r="A21" s="56"/>
      <c r="B21" s="58"/>
      <c r="C21" t="s">
        <v>59</v>
      </c>
      <c r="P21" s="56"/>
    </row>
    <row r="22" spans="1:16" x14ac:dyDescent="0.2">
      <c r="A22" s="56"/>
      <c r="B22" s="58"/>
      <c r="P22" s="56"/>
    </row>
    <row r="23" spans="1:16" x14ac:dyDescent="0.2">
      <c r="A23" s="56"/>
      <c r="B23" s="58"/>
      <c r="C23" t="s">
        <v>55</v>
      </c>
      <c r="P23" s="56"/>
    </row>
    <row r="24" spans="1:16" x14ac:dyDescent="0.2">
      <c r="A24" s="56"/>
      <c r="B24" s="58"/>
      <c r="P24" s="56"/>
    </row>
    <row r="25" spans="1:16" x14ac:dyDescent="0.2">
      <c r="A25" s="56"/>
      <c r="B25" s="58"/>
      <c r="C25" t="s">
        <v>61</v>
      </c>
      <c r="P25" s="56"/>
    </row>
    <row r="26" spans="1:16" x14ac:dyDescent="0.2">
      <c r="A26" s="56"/>
      <c r="B26" s="58"/>
      <c r="C26" t="s">
        <v>62</v>
      </c>
      <c r="P26" s="56"/>
    </row>
    <row r="27" spans="1:16" x14ac:dyDescent="0.2">
      <c r="A27" s="56"/>
      <c r="B27" s="58"/>
      <c r="P27" s="56"/>
    </row>
    <row r="28" spans="1:16" x14ac:dyDescent="0.2">
      <c r="A28" s="56"/>
      <c r="B28" s="58"/>
      <c r="C28" t="s">
        <v>63</v>
      </c>
      <c r="P28" s="56"/>
    </row>
    <row r="29" spans="1:16" x14ac:dyDescent="0.2">
      <c r="A29" s="56"/>
      <c r="B29" s="58"/>
      <c r="C29" t="s">
        <v>64</v>
      </c>
      <c r="P29" s="56"/>
    </row>
    <row r="30" spans="1:16" x14ac:dyDescent="0.2">
      <c r="A30" s="56"/>
      <c r="B30" s="58"/>
      <c r="P30" s="56"/>
    </row>
    <row r="31" spans="1:16" x14ac:dyDescent="0.2">
      <c r="A31" s="56"/>
      <c r="B31" s="58"/>
      <c r="C31" t="s">
        <v>66</v>
      </c>
      <c r="P31" s="56"/>
    </row>
    <row r="32" spans="1:16" x14ac:dyDescent="0.2">
      <c r="A32" s="56"/>
      <c r="B32" s="58"/>
      <c r="C32" t="s">
        <v>67</v>
      </c>
      <c r="P32" s="56"/>
    </row>
    <row r="33" spans="1:16" x14ac:dyDescent="0.2">
      <c r="A33" s="56"/>
      <c r="B33" s="58"/>
      <c r="P33" s="56"/>
    </row>
    <row r="34" spans="1:16" x14ac:dyDescent="0.2">
      <c r="A34" s="56"/>
      <c r="B34" s="58"/>
      <c r="C34" t="s">
        <v>41</v>
      </c>
      <c r="P34" s="56"/>
    </row>
    <row r="35" spans="1:16" x14ac:dyDescent="0.2">
      <c r="A35" s="56"/>
      <c r="B35" s="58"/>
      <c r="P35" s="56"/>
    </row>
    <row r="36" spans="1:16" x14ac:dyDescent="0.2">
      <c r="A36" s="56"/>
      <c r="B36" s="58"/>
      <c r="C36" t="s">
        <v>54</v>
      </c>
      <c r="P36" s="56"/>
    </row>
    <row r="37" spans="1:16" ht="15.75" thickBot="1" x14ac:dyDescent="0.25">
      <c r="A37" s="56"/>
      <c r="B37" s="63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64"/>
    </row>
    <row r="38" spans="1:16" x14ac:dyDescent="0.2">
      <c r="A38" s="58"/>
      <c r="B38" s="65"/>
      <c r="P38" s="65"/>
    </row>
    <row r="39" spans="1:16" x14ac:dyDescent="0.2">
      <c r="A39" s="58"/>
      <c r="B39" s="58"/>
      <c r="P39" s="58"/>
    </row>
    <row r="40" spans="1:16" x14ac:dyDescent="0.2">
      <c r="A40" s="58"/>
      <c r="B40" s="58"/>
      <c r="P40" s="58"/>
    </row>
    <row r="41" spans="1:16" x14ac:dyDescent="0.2">
      <c r="A41" s="58"/>
      <c r="B41" s="58"/>
      <c r="P41" s="58"/>
    </row>
    <row r="42" spans="1:16" x14ac:dyDescent="0.2">
      <c r="A42" s="58"/>
      <c r="B42" s="58"/>
      <c r="P42" s="58"/>
    </row>
    <row r="43" spans="1:16" x14ac:dyDescent="0.2">
      <c r="A43" s="58"/>
      <c r="B43" s="58"/>
      <c r="P43" s="58"/>
    </row>
    <row r="44" spans="1:16" x14ac:dyDescent="0.2">
      <c r="A44" s="58"/>
      <c r="B44" s="58"/>
      <c r="P44" s="58"/>
    </row>
  </sheetData>
  <sheetProtection algorithmName="SHA-512" hashValue="chMY+MJ3kCmpAkq4chehyx7Sr1NSno++HH1R3Rp6gPmC/wywlM/9KYh+RYECXsUDDZpFL9X2FRlCyYArmy0VJw==" saltValue="5oEk0LY1C4ARfpVvs8ONR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D3F1A-A647-4547-AA0F-56C35CE0980B}">
  <dimension ref="A1:K42"/>
  <sheetViews>
    <sheetView zoomScale="90" zoomScaleNormal="90" workbookViewId="0">
      <selection activeCell="N20" sqref="N20"/>
    </sheetView>
  </sheetViews>
  <sheetFormatPr defaultRowHeight="15.75" x14ac:dyDescent="0.25"/>
  <cols>
    <col min="1" max="1" width="13.21875" style="1" customWidth="1"/>
    <col min="2" max="2" width="8.88671875" style="1"/>
    <col min="3" max="3" width="58.33203125" style="1" customWidth="1"/>
    <col min="4" max="4" width="7" style="1" customWidth="1"/>
    <col min="5" max="5" width="8.88671875" style="1" customWidth="1"/>
    <col min="6" max="7" width="8.6640625" style="1" customWidth="1"/>
    <col min="8" max="8" width="1.88671875" style="1" customWidth="1"/>
    <col min="9" max="9" width="2.88671875" style="1" customWidth="1"/>
    <col min="10" max="16384" width="8.88671875" style="1"/>
  </cols>
  <sheetData>
    <row r="1" spans="1:11" x14ac:dyDescent="0.25">
      <c r="C1" s="5" t="s">
        <v>0</v>
      </c>
      <c r="E1" s="6">
        <v>9.5</v>
      </c>
      <c r="F1" s="15">
        <v>10.42</v>
      </c>
      <c r="G1" s="21">
        <v>11.16</v>
      </c>
    </row>
    <row r="2" spans="1:11" x14ac:dyDescent="0.25">
      <c r="C2" s="5" t="s">
        <v>1</v>
      </c>
      <c r="F2" s="25">
        <f>(F1-E1)/E1</f>
        <v>9.6842105263157882E-2</v>
      </c>
      <c r="G2" s="18">
        <f>(G5-F5)/F5</f>
        <v>7.1000000000000021E-2</v>
      </c>
    </row>
    <row r="3" spans="1:11" s="2" customFormat="1" ht="47.25" x14ac:dyDescent="0.2">
      <c r="E3" s="3" t="s">
        <v>2</v>
      </c>
      <c r="F3" s="26" t="s">
        <v>4</v>
      </c>
      <c r="G3" s="19" t="s">
        <v>42</v>
      </c>
      <c r="H3" s="3"/>
    </row>
    <row r="4" spans="1:11" x14ac:dyDescent="0.25">
      <c r="C4" s="1" t="s">
        <v>43</v>
      </c>
      <c r="E4" s="4"/>
      <c r="F4" s="25">
        <f>0.98/E5</f>
        <v>0.1031578947368421</v>
      </c>
      <c r="G4" s="24">
        <v>7.0999999999999994E-2</v>
      </c>
    </row>
    <row r="5" spans="1:11" x14ac:dyDescent="0.25">
      <c r="C5" s="5" t="s">
        <v>5</v>
      </c>
      <c r="D5" s="5"/>
      <c r="E5" s="6">
        <v>9.5</v>
      </c>
      <c r="F5" s="15">
        <v>10.48</v>
      </c>
      <c r="G5" s="21">
        <f>(F5*G4)+F5</f>
        <v>11.224080000000001</v>
      </c>
      <c r="H5" s="6"/>
      <c r="J5" s="7"/>
    </row>
    <row r="6" spans="1:11" x14ac:dyDescent="0.25">
      <c r="B6" s="8"/>
      <c r="D6" s="9"/>
      <c r="E6" s="10"/>
      <c r="F6" s="28"/>
      <c r="G6" s="22"/>
      <c r="H6" s="10"/>
    </row>
    <row r="7" spans="1:11" x14ac:dyDescent="0.25">
      <c r="A7" s="1" t="s">
        <v>7</v>
      </c>
      <c r="B7" s="8">
        <v>253</v>
      </c>
      <c r="C7" s="11" t="s">
        <v>8</v>
      </c>
      <c r="D7" s="12"/>
      <c r="E7" s="10">
        <v>6.6813387034906011</v>
      </c>
      <c r="F7" s="28">
        <v>7.36</v>
      </c>
      <c r="G7" s="22">
        <f>+G$5/$B$10*$B7+0.15</f>
        <v>7.9299787397260282</v>
      </c>
      <c r="H7" s="10"/>
    </row>
    <row r="8" spans="1:11" x14ac:dyDescent="0.25">
      <c r="A8" s="1" t="s">
        <v>9</v>
      </c>
      <c r="B8" s="8">
        <v>104</v>
      </c>
      <c r="C8" s="11" t="s">
        <v>8</v>
      </c>
      <c r="D8" s="12"/>
      <c r="E8" s="10">
        <v>2.7571428571428571</v>
      </c>
      <c r="F8" s="28">
        <v>3.04</v>
      </c>
      <c r="G8" s="22">
        <f>(G$5*1)/$B$10*$B8</f>
        <v>3.1980940273972602</v>
      </c>
      <c r="H8" s="10"/>
      <c r="K8" s="13"/>
    </row>
    <row r="9" spans="1:11" x14ac:dyDescent="0.25">
      <c r="A9" s="1" t="s">
        <v>10</v>
      </c>
      <c r="B9" s="8">
        <v>8</v>
      </c>
      <c r="C9" s="11" t="s">
        <v>40</v>
      </c>
      <c r="D9" s="12"/>
      <c r="E9" s="10">
        <v>0.25593731163351419</v>
      </c>
      <c r="F9" s="28">
        <v>0.28000000000000003</v>
      </c>
      <c r="G9" s="22">
        <f>(G$5*1.5)/$B$10*$B9</f>
        <v>0.3690108493150685</v>
      </c>
      <c r="H9" s="10"/>
    </row>
    <row r="10" spans="1:11" x14ac:dyDescent="0.25">
      <c r="B10" s="8">
        <f>SUM(B6:B9)</f>
        <v>365</v>
      </c>
      <c r="C10" s="14" t="s">
        <v>11</v>
      </c>
      <c r="D10" s="12"/>
      <c r="E10" s="6">
        <f t="shared" ref="E10:F10" si="0">SUM(E7:E9)</f>
        <v>9.694418872266974</v>
      </c>
      <c r="F10" s="15">
        <f t="shared" si="0"/>
        <v>10.68</v>
      </c>
      <c r="G10" s="23">
        <f>SUM(G7:G9)</f>
        <v>11.497083616438358</v>
      </c>
      <c r="H10" s="6"/>
    </row>
    <row r="11" spans="1:11" x14ac:dyDescent="0.25">
      <c r="F11" s="27"/>
      <c r="G11" s="20"/>
    </row>
    <row r="12" spans="1:11" x14ac:dyDescent="0.25">
      <c r="A12" s="67" t="s">
        <v>12</v>
      </c>
      <c r="B12" s="68" t="s">
        <v>13</v>
      </c>
      <c r="C12" s="37" t="s">
        <v>14</v>
      </c>
      <c r="D12" s="37"/>
      <c r="E12" s="10">
        <v>9.694418872266974</v>
      </c>
      <c r="F12" s="28">
        <f>+F10</f>
        <v>10.68</v>
      </c>
      <c r="G12" s="22">
        <f>+G10</f>
        <v>11.497083616438358</v>
      </c>
      <c r="H12" s="10"/>
    </row>
    <row r="13" spans="1:11" x14ac:dyDescent="0.25">
      <c r="A13" s="67"/>
      <c r="B13" s="68"/>
      <c r="C13" s="37" t="s">
        <v>15</v>
      </c>
      <c r="D13" s="38"/>
      <c r="E13" s="10">
        <v>0</v>
      </c>
      <c r="F13" s="28">
        <v>0</v>
      </c>
      <c r="G13" s="22">
        <v>0</v>
      </c>
      <c r="H13" s="10"/>
    </row>
    <row r="14" spans="1:11" x14ac:dyDescent="0.25">
      <c r="A14" s="67"/>
      <c r="B14" s="69" t="s">
        <v>16</v>
      </c>
      <c r="C14" s="39" t="s">
        <v>17</v>
      </c>
      <c r="D14" s="40">
        <v>0.1</v>
      </c>
      <c r="E14" s="10">
        <v>1.0906221231300346</v>
      </c>
      <c r="F14" s="28">
        <v>1.07</v>
      </c>
      <c r="G14" s="22">
        <f>G10*D14</f>
        <v>1.1497083616438359</v>
      </c>
      <c r="H14" s="10"/>
      <c r="J14" s="10"/>
      <c r="K14" s="13"/>
    </row>
    <row r="15" spans="1:11" x14ac:dyDescent="0.25">
      <c r="A15" s="67"/>
      <c r="B15" s="69"/>
      <c r="C15" s="39" t="s">
        <v>18</v>
      </c>
      <c r="D15" s="40">
        <v>0.02</v>
      </c>
      <c r="E15" s="10">
        <v>0.1919494936708861</v>
      </c>
      <c r="F15" s="28">
        <v>0.21</v>
      </c>
      <c r="G15" s="22">
        <f>G10*D15</f>
        <v>0.22994167232876717</v>
      </c>
      <c r="H15" s="10"/>
    </row>
    <row r="16" spans="1:11" x14ac:dyDescent="0.25">
      <c r="A16" s="67"/>
      <c r="B16" s="68" t="s">
        <v>19</v>
      </c>
      <c r="C16" s="37" t="s">
        <v>20</v>
      </c>
      <c r="D16" s="38">
        <v>0.107</v>
      </c>
      <c r="E16" s="10">
        <v>1.0412110794916583</v>
      </c>
      <c r="F16" s="28">
        <v>1.1499999999999999</v>
      </c>
      <c r="G16" s="22">
        <f>G$10*D16</f>
        <v>1.2301879469589043</v>
      </c>
      <c r="H16" s="10"/>
    </row>
    <row r="17" spans="1:8" x14ac:dyDescent="0.25">
      <c r="A17" s="67"/>
      <c r="B17" s="68"/>
      <c r="C17" s="37" t="s">
        <v>21</v>
      </c>
      <c r="D17" s="38">
        <v>2.1999999999999999E-2</v>
      </c>
      <c r="E17" s="10">
        <v>0.21634878787437378</v>
      </c>
      <c r="F17" s="28">
        <v>0.24</v>
      </c>
      <c r="G17" s="22">
        <f>G$10*D17</f>
        <v>0.25293583956164384</v>
      </c>
      <c r="H17" s="10"/>
    </row>
    <row r="18" spans="1:8" x14ac:dyDescent="0.25">
      <c r="A18" s="67"/>
      <c r="B18" s="68"/>
      <c r="C18" s="37" t="s">
        <v>22</v>
      </c>
      <c r="D18" s="38">
        <v>0.05</v>
      </c>
      <c r="E18" s="10">
        <v>0.48472094361334872</v>
      </c>
      <c r="F18" s="28">
        <v>0.53</v>
      </c>
      <c r="G18" s="22">
        <f>G$10*D18</f>
        <v>0.57485418082191797</v>
      </c>
      <c r="H18" s="10"/>
    </row>
    <row r="19" spans="1:8" x14ac:dyDescent="0.25">
      <c r="A19" s="67"/>
      <c r="B19" s="68"/>
      <c r="C19" s="37" t="s">
        <v>23</v>
      </c>
      <c r="D19" s="38">
        <v>3.0000000000000001E-3</v>
      </c>
      <c r="E19" s="10">
        <v>2.9083256616800921E-2</v>
      </c>
      <c r="F19" s="28">
        <v>0.03</v>
      </c>
      <c r="G19" s="22">
        <f>G$10*D19</f>
        <v>3.4491250849315078E-2</v>
      </c>
      <c r="H19" s="10"/>
    </row>
    <row r="20" spans="1:8" x14ac:dyDescent="0.25">
      <c r="A20" s="70" t="s">
        <v>24</v>
      </c>
      <c r="B20" s="71" t="s">
        <v>25</v>
      </c>
      <c r="C20" s="29" t="s">
        <v>44</v>
      </c>
      <c r="D20" s="30">
        <v>0.188</v>
      </c>
      <c r="E20" s="10">
        <v>1.8225507479861911</v>
      </c>
      <c r="F20" s="28">
        <v>2</v>
      </c>
      <c r="G20" s="22">
        <f t="shared" ref="G20:G26" si="1">G$10*D20</f>
        <v>2.1614517198904113</v>
      </c>
      <c r="H20" s="10"/>
    </row>
    <row r="21" spans="1:8" x14ac:dyDescent="0.25">
      <c r="A21" s="70"/>
      <c r="B21" s="71"/>
      <c r="C21" s="31" t="s">
        <v>27</v>
      </c>
      <c r="D21" s="32">
        <v>0.04</v>
      </c>
      <c r="E21" s="10">
        <v>0.34799999999999998</v>
      </c>
      <c r="F21" s="28">
        <v>0.43</v>
      </c>
      <c r="G21" s="22">
        <f t="shared" si="1"/>
        <v>0.45988334465753433</v>
      </c>
      <c r="H21" s="10"/>
    </row>
    <row r="22" spans="1:8" x14ac:dyDescent="0.25">
      <c r="A22" s="70"/>
      <c r="B22" s="71"/>
      <c r="C22" s="29" t="s">
        <v>45</v>
      </c>
      <c r="D22" s="30">
        <v>0.06</v>
      </c>
      <c r="E22" s="10">
        <v>0.52</v>
      </c>
      <c r="F22" s="28">
        <v>0.64</v>
      </c>
      <c r="G22" s="22">
        <f t="shared" si="1"/>
        <v>0.6898250169863015</v>
      </c>
      <c r="H22" s="10"/>
    </row>
    <row r="23" spans="1:8" x14ac:dyDescent="0.25">
      <c r="A23" s="70"/>
      <c r="B23" s="71"/>
      <c r="C23" s="31" t="s">
        <v>46</v>
      </c>
      <c r="D23" s="32">
        <v>0.01</v>
      </c>
      <c r="E23" s="10">
        <v>8.6999999999999994E-2</v>
      </c>
      <c r="F23" s="28">
        <v>0.11</v>
      </c>
      <c r="G23" s="22">
        <f t="shared" si="1"/>
        <v>0.11497083616438358</v>
      </c>
      <c r="H23" s="10"/>
    </row>
    <row r="24" spans="1:8" x14ac:dyDescent="0.25">
      <c r="A24" s="70"/>
      <c r="B24" s="71"/>
      <c r="C24" s="29" t="s">
        <v>30</v>
      </c>
      <c r="D24" s="30">
        <v>2.4E-2</v>
      </c>
      <c r="E24" s="10">
        <v>0.20799999999999999</v>
      </c>
      <c r="F24" s="28">
        <v>0.26</v>
      </c>
      <c r="G24" s="22">
        <f t="shared" si="1"/>
        <v>0.27593000679452062</v>
      </c>
      <c r="H24" s="10"/>
    </row>
    <row r="25" spans="1:8" x14ac:dyDescent="0.25">
      <c r="A25" s="70"/>
      <c r="B25" s="71"/>
      <c r="C25" s="31" t="s">
        <v>31</v>
      </c>
      <c r="D25" s="32">
        <v>1.7000000000000001E-2</v>
      </c>
      <c r="E25" s="10">
        <v>0.14749999999999999</v>
      </c>
      <c r="F25" s="28">
        <v>0.18</v>
      </c>
      <c r="G25" s="22">
        <f t="shared" si="1"/>
        <v>0.1954504214794521</v>
      </c>
      <c r="H25" s="10"/>
    </row>
    <row r="26" spans="1:8" x14ac:dyDescent="0.25">
      <c r="A26" s="70"/>
      <c r="B26" s="71"/>
      <c r="C26" s="29" t="s">
        <v>32</v>
      </c>
      <c r="D26" s="30">
        <v>0.01</v>
      </c>
      <c r="E26" s="10">
        <v>8.6999999999999994E-2</v>
      </c>
      <c r="F26" s="28">
        <v>0.11</v>
      </c>
      <c r="G26" s="22">
        <f t="shared" si="1"/>
        <v>0.11497083616438358</v>
      </c>
      <c r="H26" s="10"/>
    </row>
    <row r="27" spans="1:8" x14ac:dyDescent="0.25">
      <c r="A27" s="70"/>
      <c r="B27" s="71"/>
      <c r="C27" s="31" t="s">
        <v>33</v>
      </c>
      <c r="D27" s="32">
        <v>0</v>
      </c>
      <c r="E27" s="10">
        <v>0</v>
      </c>
      <c r="F27" s="28">
        <v>0</v>
      </c>
      <c r="G27" s="22">
        <v>0</v>
      </c>
      <c r="H27" s="10"/>
    </row>
    <row r="28" spans="1:8" x14ac:dyDescent="0.25">
      <c r="A28" s="70"/>
      <c r="B28" s="71"/>
      <c r="C28" s="29" t="s">
        <v>47</v>
      </c>
      <c r="D28" s="30">
        <v>2.0000000000000001E-4</v>
      </c>
      <c r="E28" s="10">
        <v>1.9388837744533948E-3</v>
      </c>
      <c r="F28" s="28">
        <v>0</v>
      </c>
      <c r="G28" s="22">
        <v>0</v>
      </c>
      <c r="H28" s="10"/>
    </row>
    <row r="29" spans="1:8" x14ac:dyDescent="0.25">
      <c r="A29" s="70"/>
      <c r="B29" s="71"/>
      <c r="C29" s="31" t="s">
        <v>35</v>
      </c>
      <c r="D29" s="32">
        <v>0.09</v>
      </c>
      <c r="E29" s="10">
        <v>0.78299999999999992</v>
      </c>
      <c r="F29" s="28">
        <v>0.96</v>
      </c>
      <c r="G29" s="22">
        <f>G$10*D29</f>
        <v>1.0347375254794522</v>
      </c>
      <c r="H29" s="10"/>
    </row>
    <row r="30" spans="1:8" x14ac:dyDescent="0.25">
      <c r="A30" s="33" t="s">
        <v>36</v>
      </c>
      <c r="B30" s="34" t="s">
        <v>36</v>
      </c>
      <c r="C30" s="35" t="s">
        <v>37</v>
      </c>
      <c r="D30" s="36">
        <v>0.03</v>
      </c>
      <c r="E30" s="10">
        <v>0.50260032565274171</v>
      </c>
      <c r="F30" s="28">
        <v>0.56000000000000005</v>
      </c>
      <c r="G30" s="22">
        <f>SUM(G12:G29)*$D30</f>
        <v>0.60049267728657563</v>
      </c>
      <c r="H30" s="10"/>
    </row>
    <row r="31" spans="1:8" x14ac:dyDescent="0.25">
      <c r="B31" s="5" t="s">
        <v>38</v>
      </c>
      <c r="E31" s="6">
        <f>SUM(E12:E30)</f>
        <v>17.255944514077466</v>
      </c>
      <c r="F31" s="15">
        <f>SUM(F12:F30)</f>
        <v>19.16</v>
      </c>
      <c r="G31" s="23">
        <f>SUM(G12:G30)</f>
        <v>20.616915253505763</v>
      </c>
      <c r="H31" s="6"/>
    </row>
    <row r="32" spans="1:8" x14ac:dyDescent="0.25">
      <c r="E32" s="13"/>
      <c r="F32" s="13"/>
      <c r="G32" s="13"/>
      <c r="H32" s="13"/>
    </row>
    <row r="33" spans="2:7" x14ac:dyDescent="0.25">
      <c r="C33" s="1" t="s">
        <v>50</v>
      </c>
      <c r="E33" s="13"/>
      <c r="F33" s="13">
        <f>+F31-E31</f>
        <v>1.9040554859225338</v>
      </c>
      <c r="G33" s="13">
        <f>+G31-F31</f>
        <v>1.4569152535057626</v>
      </c>
    </row>
    <row r="34" spans="2:7" x14ac:dyDescent="0.25">
      <c r="C34" s="1" t="s">
        <v>51</v>
      </c>
      <c r="F34" s="16">
        <f>+F33/E31</f>
        <v>0.11034200326555281</v>
      </c>
      <c r="G34" s="16">
        <f>+G33/F31</f>
        <v>7.6039418241428111E-2</v>
      </c>
    </row>
    <row r="37" spans="2:7" x14ac:dyDescent="0.25">
      <c r="B37" s="1" t="s">
        <v>39</v>
      </c>
      <c r="E37" s="17">
        <f t="shared" ref="E37" si="2">ROUND(E31/0.04,0)*0.04</f>
        <v>17.240000000000002</v>
      </c>
      <c r="F37" s="17">
        <f>ROUND(F31/0.04,0)*0.04</f>
        <v>19.16</v>
      </c>
      <c r="G37" s="17">
        <f>ROUND(G31/0.04,0)*0.04</f>
        <v>20.6</v>
      </c>
    </row>
    <row r="40" spans="2:7" x14ac:dyDescent="0.25">
      <c r="E40" s="13"/>
      <c r="F40" s="13"/>
      <c r="G40" s="13"/>
    </row>
    <row r="42" spans="2:7" x14ac:dyDescent="0.25">
      <c r="F42" s="10"/>
      <c r="G42" s="10"/>
    </row>
  </sheetData>
  <sheetProtection algorithmName="SHA-512" hashValue="bW10UGwmdyOUx9B+Q/1DzdNEWxKp5i/XhnZrpAEuwlIZC3Sl5GgiHyS7tWHPaScPLOIVOoujl0q/XIepZ0LACA==" saltValue="fhxA7qMymfJjBiKyF/VbbA==" spinCount="100000" sheet="1" objects="1" scenarios="1"/>
  <mergeCells count="6">
    <mergeCell ref="A12:A19"/>
    <mergeCell ref="B12:B13"/>
    <mergeCell ref="B14:B15"/>
    <mergeCell ref="B16:B19"/>
    <mergeCell ref="A20:A29"/>
    <mergeCell ref="B20:B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2E718-971A-478D-9113-B95331DF30C0}">
  <sheetPr>
    <tabColor rgb="FFFFFF00"/>
  </sheetPr>
  <dimension ref="A1:M40"/>
  <sheetViews>
    <sheetView zoomScale="90" zoomScaleNormal="90" workbookViewId="0">
      <selection activeCell="I25" sqref="I25"/>
    </sheetView>
  </sheetViews>
  <sheetFormatPr defaultRowHeight="15.75" x14ac:dyDescent="0.25"/>
  <cols>
    <col min="1" max="1" width="13.21875" style="1" customWidth="1"/>
    <col min="2" max="2" width="8.88671875" style="1"/>
    <col min="3" max="3" width="58.33203125" style="1" customWidth="1"/>
    <col min="4" max="4" width="7" style="1" customWidth="1"/>
    <col min="5" max="6" width="8.6640625" style="1" customWidth="1"/>
    <col min="7" max="7" width="1.88671875" style="1" customWidth="1"/>
    <col min="8" max="8" width="2.88671875" style="1" customWidth="1"/>
    <col min="9" max="9" width="62.21875" style="1" customWidth="1"/>
    <col min="10" max="16384" width="8.88671875" style="1"/>
  </cols>
  <sheetData>
    <row r="1" spans="1:13" x14ac:dyDescent="0.25">
      <c r="C1" s="5" t="s">
        <v>0</v>
      </c>
      <c r="E1" s="41">
        <v>10.48</v>
      </c>
      <c r="F1" s="47">
        <v>11.16</v>
      </c>
    </row>
    <row r="2" spans="1:13" ht="18.75" x14ac:dyDescent="0.3">
      <c r="C2" s="5" t="s">
        <v>1</v>
      </c>
      <c r="E2" s="42">
        <v>9.7000000000000003E-2</v>
      </c>
      <c r="F2" s="48">
        <v>7.0999999999999994E-2</v>
      </c>
      <c r="I2" s="55" t="s">
        <v>52</v>
      </c>
      <c r="J2" s="55"/>
      <c r="K2" s="55"/>
      <c r="L2" s="55"/>
      <c r="M2" s="54"/>
    </row>
    <row r="3" spans="1:13" s="2" customFormat="1" x14ac:dyDescent="0.2">
      <c r="E3" s="43" t="s">
        <v>3</v>
      </c>
      <c r="F3" s="49" t="s">
        <v>6</v>
      </c>
      <c r="G3" s="3"/>
    </row>
    <row r="4" spans="1:13" x14ac:dyDescent="0.25">
      <c r="E4" s="44"/>
      <c r="F4" s="50"/>
    </row>
    <row r="5" spans="1:13" x14ac:dyDescent="0.25">
      <c r="C5" s="5" t="s">
        <v>48</v>
      </c>
      <c r="D5" s="5"/>
      <c r="E5" s="66"/>
      <c r="F5" s="66"/>
      <c r="G5" s="6"/>
      <c r="I5" s="7"/>
    </row>
    <row r="6" spans="1:13" x14ac:dyDescent="0.25">
      <c r="B6" s="8"/>
      <c r="D6" s="9"/>
      <c r="E6" s="45"/>
      <c r="F6" s="51"/>
      <c r="G6" s="10"/>
    </row>
    <row r="7" spans="1:13" x14ac:dyDescent="0.25">
      <c r="A7" s="1" t="s">
        <v>7</v>
      </c>
      <c r="B7" s="8">
        <v>253</v>
      </c>
      <c r="C7" s="11" t="s">
        <v>8</v>
      </c>
      <c r="D7" s="12"/>
      <c r="E7" s="45">
        <f>+E$5/$B$10*$B7</f>
        <v>0</v>
      </c>
      <c r="F7" s="51">
        <f>+F$5/$B$10*$B7</f>
        <v>0</v>
      </c>
      <c r="G7" s="10"/>
    </row>
    <row r="8" spans="1:13" x14ac:dyDescent="0.25">
      <c r="A8" s="1" t="s">
        <v>9</v>
      </c>
      <c r="B8" s="8">
        <v>104</v>
      </c>
      <c r="C8" s="11" t="s">
        <v>8</v>
      </c>
      <c r="D8" s="12"/>
      <c r="E8" s="45">
        <f>(E$5*1)/$B$10*$B8</f>
        <v>0</v>
      </c>
      <c r="F8" s="51">
        <f>(F$5*1)/$B$10*$B8</f>
        <v>0</v>
      </c>
      <c r="G8" s="10"/>
      <c r="J8" s="13"/>
    </row>
    <row r="9" spans="1:13" x14ac:dyDescent="0.25">
      <c r="A9" s="1" t="s">
        <v>10</v>
      </c>
      <c r="B9" s="8">
        <v>8</v>
      </c>
      <c r="C9" s="11" t="s">
        <v>40</v>
      </c>
      <c r="D9" s="12"/>
      <c r="E9" s="45">
        <f>(E$5*1.5)/$B$10*$B9</f>
        <v>0</v>
      </c>
      <c r="F9" s="51">
        <f>(F$5*1.5)/$B$10*$B9</f>
        <v>0</v>
      </c>
      <c r="G9" s="10"/>
    </row>
    <row r="10" spans="1:13" x14ac:dyDescent="0.25">
      <c r="B10" s="8">
        <f>SUM(B6:B9)</f>
        <v>365</v>
      </c>
      <c r="C10" s="14" t="s">
        <v>49</v>
      </c>
      <c r="D10" s="12"/>
      <c r="E10" s="46">
        <f t="shared" ref="E10" si="0">SUM(E7:E9)</f>
        <v>0</v>
      </c>
      <c r="F10" s="52">
        <f>SUM(F7:F9)</f>
        <v>0</v>
      </c>
      <c r="G10" s="6"/>
    </row>
    <row r="11" spans="1:13" x14ac:dyDescent="0.25">
      <c r="E11" s="44"/>
      <c r="F11" s="53"/>
      <c r="I11" s="62" t="s">
        <v>65</v>
      </c>
    </row>
    <row r="12" spans="1:13" ht="15.75" customHeight="1" x14ac:dyDescent="0.25">
      <c r="A12" s="67" t="s">
        <v>12</v>
      </c>
      <c r="B12" s="68" t="s">
        <v>13</v>
      </c>
      <c r="C12" s="37" t="s">
        <v>14</v>
      </c>
      <c r="D12" s="60"/>
      <c r="E12" s="45">
        <f>+E10</f>
        <v>0</v>
      </c>
      <c r="F12" s="51">
        <f>+F10</f>
        <v>0</v>
      </c>
      <c r="G12" s="10"/>
      <c r="I12" s="27"/>
    </row>
    <row r="13" spans="1:13" x14ac:dyDescent="0.25">
      <c r="A13" s="67"/>
      <c r="B13" s="68"/>
      <c r="C13" s="37" t="s">
        <v>15</v>
      </c>
      <c r="D13" s="61"/>
      <c r="E13" s="45">
        <v>0</v>
      </c>
      <c r="F13" s="51">
        <v>0</v>
      </c>
      <c r="G13" s="10"/>
      <c r="I13" s="27"/>
    </row>
    <row r="14" spans="1:13" ht="15.75" customHeight="1" x14ac:dyDescent="0.25">
      <c r="A14" s="67"/>
      <c r="B14" s="69" t="s">
        <v>16</v>
      </c>
      <c r="C14" s="39" t="s">
        <v>17</v>
      </c>
      <c r="D14" s="61">
        <v>0.1</v>
      </c>
      <c r="E14" s="45">
        <f>E10*D14</f>
        <v>0</v>
      </c>
      <c r="F14" s="51">
        <f>F10*D14</f>
        <v>0</v>
      </c>
      <c r="G14" s="10"/>
      <c r="I14" s="28"/>
      <c r="J14" s="13"/>
    </row>
    <row r="15" spans="1:13" x14ac:dyDescent="0.25">
      <c r="A15" s="67"/>
      <c r="B15" s="69"/>
      <c r="C15" s="39" t="s">
        <v>18</v>
      </c>
      <c r="D15" s="61">
        <v>0.02</v>
      </c>
      <c r="E15" s="45">
        <f>E10*D15</f>
        <v>0</v>
      </c>
      <c r="F15" s="51">
        <f>F10*D15</f>
        <v>0</v>
      </c>
      <c r="G15" s="10"/>
      <c r="I15" s="27"/>
    </row>
    <row r="16" spans="1:13" ht="15.75" customHeight="1" x14ac:dyDescent="0.25">
      <c r="A16" s="67"/>
      <c r="B16" s="68" t="s">
        <v>19</v>
      </c>
      <c r="C16" s="37" t="s">
        <v>20</v>
      </c>
      <c r="D16" s="61">
        <v>0.107</v>
      </c>
      <c r="E16" s="45">
        <f>E$10*D16</f>
        <v>0</v>
      </c>
      <c r="F16" s="51">
        <f>F$10*D16</f>
        <v>0</v>
      </c>
      <c r="G16" s="10"/>
      <c r="I16" s="27"/>
    </row>
    <row r="17" spans="1:9" x14ac:dyDescent="0.25">
      <c r="A17" s="67"/>
      <c r="B17" s="68"/>
      <c r="C17" s="37" t="s">
        <v>21</v>
      </c>
      <c r="D17" s="61">
        <v>2.1999999999999999E-2</v>
      </c>
      <c r="E17" s="45">
        <f>E$10*D17</f>
        <v>0</v>
      </c>
      <c r="F17" s="51">
        <f>F$10*D17</f>
        <v>0</v>
      </c>
      <c r="G17" s="10"/>
      <c r="I17" s="27"/>
    </row>
    <row r="18" spans="1:9" x14ac:dyDescent="0.25">
      <c r="A18" s="67"/>
      <c r="B18" s="68"/>
      <c r="C18" s="37" t="s">
        <v>22</v>
      </c>
      <c r="D18" s="61">
        <v>0.05</v>
      </c>
      <c r="E18" s="45">
        <f>E$10*D18</f>
        <v>0</v>
      </c>
      <c r="F18" s="51">
        <f>F$10*D18</f>
        <v>0</v>
      </c>
      <c r="G18" s="10"/>
      <c r="I18" s="27"/>
    </row>
    <row r="19" spans="1:9" x14ac:dyDescent="0.25">
      <c r="A19" s="67"/>
      <c r="B19" s="68"/>
      <c r="C19" s="37" t="s">
        <v>23</v>
      </c>
      <c r="D19" s="61">
        <v>3.0000000000000001E-3</v>
      </c>
      <c r="E19" s="45">
        <f>E$10*D19</f>
        <v>0</v>
      </c>
      <c r="F19" s="51">
        <f>F$10*D19</f>
        <v>0</v>
      </c>
      <c r="G19" s="10"/>
      <c r="I19" s="27"/>
    </row>
    <row r="20" spans="1:9" ht="15.75" customHeight="1" x14ac:dyDescent="0.25">
      <c r="A20" s="70" t="s">
        <v>24</v>
      </c>
      <c r="B20" s="71" t="s">
        <v>25</v>
      </c>
      <c r="C20" s="29" t="s">
        <v>26</v>
      </c>
      <c r="D20" s="61">
        <v>0.188</v>
      </c>
      <c r="E20" s="45">
        <f t="shared" ref="E20:E26" si="1">E$10*D20</f>
        <v>0</v>
      </c>
      <c r="F20" s="51">
        <f t="shared" ref="F20:F26" si="2">F$10*D20</f>
        <v>0</v>
      </c>
      <c r="G20" s="10"/>
      <c r="I20" s="27"/>
    </row>
    <row r="21" spans="1:9" x14ac:dyDescent="0.25">
      <c r="A21" s="70"/>
      <c r="B21" s="71"/>
      <c r="C21" s="31" t="s">
        <v>27</v>
      </c>
      <c r="D21" s="61">
        <v>0.04</v>
      </c>
      <c r="E21" s="45">
        <f t="shared" si="1"/>
        <v>0</v>
      </c>
      <c r="F21" s="51">
        <f t="shared" si="2"/>
        <v>0</v>
      </c>
      <c r="G21" s="10"/>
      <c r="I21" s="27"/>
    </row>
    <row r="22" spans="1:9" x14ac:dyDescent="0.25">
      <c r="A22" s="70"/>
      <c r="B22" s="71"/>
      <c r="C22" s="29" t="s">
        <v>28</v>
      </c>
      <c r="D22" s="61">
        <v>0.06</v>
      </c>
      <c r="E22" s="45">
        <f t="shared" si="1"/>
        <v>0</v>
      </c>
      <c r="F22" s="51">
        <f t="shared" si="2"/>
        <v>0</v>
      </c>
      <c r="G22" s="10"/>
      <c r="I22" s="27"/>
    </row>
    <row r="23" spans="1:9" x14ac:dyDescent="0.25">
      <c r="A23" s="70"/>
      <c r="B23" s="71"/>
      <c r="C23" s="31" t="s">
        <v>29</v>
      </c>
      <c r="D23" s="61">
        <v>0.01</v>
      </c>
      <c r="E23" s="45">
        <f t="shared" si="1"/>
        <v>0</v>
      </c>
      <c r="F23" s="51">
        <f t="shared" si="2"/>
        <v>0</v>
      </c>
      <c r="G23" s="10"/>
      <c r="I23" s="27"/>
    </row>
    <row r="24" spans="1:9" x14ac:dyDescent="0.25">
      <c r="A24" s="70"/>
      <c r="B24" s="71"/>
      <c r="C24" s="29" t="s">
        <v>30</v>
      </c>
      <c r="D24" s="61">
        <v>2.4E-2</v>
      </c>
      <c r="E24" s="45">
        <f t="shared" si="1"/>
        <v>0</v>
      </c>
      <c r="F24" s="51">
        <f t="shared" si="2"/>
        <v>0</v>
      </c>
      <c r="G24" s="10"/>
      <c r="I24" s="27"/>
    </row>
    <row r="25" spans="1:9" x14ac:dyDescent="0.25">
      <c r="A25" s="70"/>
      <c r="B25" s="71"/>
      <c r="C25" s="31" t="s">
        <v>31</v>
      </c>
      <c r="D25" s="61">
        <v>1.7000000000000001E-2</v>
      </c>
      <c r="E25" s="45">
        <f t="shared" si="1"/>
        <v>0</v>
      </c>
      <c r="F25" s="51">
        <f t="shared" si="2"/>
        <v>0</v>
      </c>
      <c r="G25" s="10"/>
      <c r="I25" s="27"/>
    </row>
    <row r="26" spans="1:9" x14ac:dyDescent="0.25">
      <c r="A26" s="70"/>
      <c r="B26" s="71"/>
      <c r="C26" s="29" t="s">
        <v>32</v>
      </c>
      <c r="D26" s="61">
        <v>0.01</v>
      </c>
      <c r="E26" s="45">
        <f t="shared" si="1"/>
        <v>0</v>
      </c>
      <c r="F26" s="51">
        <f t="shared" si="2"/>
        <v>0</v>
      </c>
      <c r="G26" s="10"/>
      <c r="I26" s="27"/>
    </row>
    <row r="27" spans="1:9" x14ac:dyDescent="0.25">
      <c r="A27" s="70"/>
      <c r="B27" s="71"/>
      <c r="C27" s="31" t="s">
        <v>33</v>
      </c>
      <c r="D27" s="61">
        <v>0</v>
      </c>
      <c r="E27" s="45">
        <f t="shared" ref="E27:E28" si="3">E$10*D27</f>
        <v>0</v>
      </c>
      <c r="F27" s="51">
        <f t="shared" ref="F27:F28" si="4">F$10*D27</f>
        <v>0</v>
      </c>
      <c r="G27" s="10"/>
      <c r="I27" s="27"/>
    </row>
    <row r="28" spans="1:9" x14ac:dyDescent="0.25">
      <c r="A28" s="70"/>
      <c r="B28" s="71"/>
      <c r="C28" s="29" t="s">
        <v>34</v>
      </c>
      <c r="D28" s="61">
        <v>2.0000000000000001E-4</v>
      </c>
      <c r="E28" s="45">
        <f t="shared" si="3"/>
        <v>0</v>
      </c>
      <c r="F28" s="51">
        <f t="shared" si="4"/>
        <v>0</v>
      </c>
      <c r="G28" s="10"/>
      <c r="I28" s="27"/>
    </row>
    <row r="29" spans="1:9" x14ac:dyDescent="0.25">
      <c r="A29" s="70"/>
      <c r="B29" s="71"/>
      <c r="C29" s="31" t="s">
        <v>35</v>
      </c>
      <c r="D29" s="61">
        <v>0.09</v>
      </c>
      <c r="E29" s="45">
        <f>E$10*D29</f>
        <v>0</v>
      </c>
      <c r="F29" s="51">
        <f>F$10*D29</f>
        <v>0</v>
      </c>
      <c r="G29" s="10"/>
      <c r="I29" s="27"/>
    </row>
    <row r="30" spans="1:9" x14ac:dyDescent="0.25">
      <c r="A30" s="33"/>
      <c r="B30" s="34" t="s">
        <v>36</v>
      </c>
      <c r="C30" s="35" t="s">
        <v>37</v>
      </c>
      <c r="D30" s="61">
        <v>0.03</v>
      </c>
      <c r="E30" s="45">
        <f>SUM(E12:E29)*$D30</f>
        <v>0</v>
      </c>
      <c r="F30" s="51">
        <f>SUM(F12:F29)*$D30</f>
        <v>0</v>
      </c>
      <c r="G30" s="10"/>
      <c r="I30" s="27"/>
    </row>
    <row r="31" spans="1:9" x14ac:dyDescent="0.25">
      <c r="B31" s="5" t="s">
        <v>38</v>
      </c>
      <c r="D31" s="54"/>
      <c r="E31" s="46">
        <f>SUM(E12:E30)</f>
        <v>0</v>
      </c>
      <c r="F31" s="52">
        <f>SUM(F12:F30)</f>
        <v>0</v>
      </c>
      <c r="G31" s="6"/>
    </row>
    <row r="32" spans="1:9" x14ac:dyDescent="0.25">
      <c r="E32" s="13"/>
      <c r="F32" s="13"/>
      <c r="G32" s="13"/>
    </row>
    <row r="35" spans="2:6" x14ac:dyDescent="0.25">
      <c r="B35" s="1" t="s">
        <v>39</v>
      </c>
      <c r="E35" s="17">
        <f>ROUND(E31/0.04,0)*0.04</f>
        <v>0</v>
      </c>
      <c r="F35" s="17">
        <f>ROUND(F31/0.04,0)*0.04</f>
        <v>0</v>
      </c>
    </row>
    <row r="38" spans="2:6" x14ac:dyDescent="0.25">
      <c r="E38" s="13"/>
      <c r="F38" s="13"/>
    </row>
    <row r="40" spans="2:6" x14ac:dyDescent="0.25">
      <c r="E40" s="10"/>
      <c r="F40" s="10"/>
    </row>
  </sheetData>
  <sheetProtection algorithmName="SHA-512" hashValue="wziLvuvgkoc2v39VkyS5fXsIaap+yMQ+w8o5do1XH2y9w1rWcp2Utbr0P2J7Yqw2yMdyx2i+SHA7Ym1LSTsWRA==" saltValue="1ubhktcJrd+ZN1tbDeJQNg==" spinCount="100000" sheet="1" objects="1" scenarios="1"/>
  <mergeCells count="6">
    <mergeCell ref="A12:A19"/>
    <mergeCell ref="B12:B13"/>
    <mergeCell ref="B14:B15"/>
    <mergeCell ref="B16:B19"/>
    <mergeCell ref="A20:A29"/>
    <mergeCell ref="B20:B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A7E5-BA49-49A3-9FD4-D1FC98370D0D}">
  <sheetPr>
    <tabColor rgb="FFFFFF00"/>
  </sheetPr>
  <dimension ref="A1:M40"/>
  <sheetViews>
    <sheetView zoomScale="90" zoomScaleNormal="90" workbookViewId="0">
      <selection activeCell="E5" sqref="E5:F5"/>
    </sheetView>
  </sheetViews>
  <sheetFormatPr defaultRowHeight="15.75" x14ac:dyDescent="0.25"/>
  <cols>
    <col min="1" max="1" width="13.21875" style="1" customWidth="1"/>
    <col min="2" max="2" width="8.88671875" style="1"/>
    <col min="3" max="3" width="58.33203125" style="1" customWidth="1"/>
    <col min="4" max="4" width="7" style="1" customWidth="1"/>
    <col min="5" max="6" width="8.6640625" style="1" customWidth="1"/>
    <col min="7" max="7" width="1.88671875" style="1" customWidth="1"/>
    <col min="8" max="8" width="2.88671875" style="1" customWidth="1"/>
    <col min="9" max="9" width="62.21875" style="1" customWidth="1"/>
    <col min="10" max="16384" width="8.88671875" style="1"/>
  </cols>
  <sheetData>
    <row r="1" spans="1:13" x14ac:dyDescent="0.25">
      <c r="C1" s="5" t="s">
        <v>0</v>
      </c>
      <c r="E1" s="41">
        <v>10.48</v>
      </c>
      <c r="F1" s="47">
        <v>11.16</v>
      </c>
    </row>
    <row r="2" spans="1:13" ht="18.75" x14ac:dyDescent="0.3">
      <c r="C2" s="5" t="s">
        <v>1</v>
      </c>
      <c r="E2" s="42">
        <v>9.7000000000000003E-2</v>
      </c>
      <c r="F2" s="48">
        <v>7.0999999999999994E-2</v>
      </c>
      <c r="I2" s="55" t="s">
        <v>52</v>
      </c>
      <c r="J2" s="55"/>
      <c r="K2" s="55"/>
      <c r="L2" s="55"/>
      <c r="M2" s="54"/>
    </row>
    <row r="3" spans="1:13" s="2" customFormat="1" x14ac:dyDescent="0.2">
      <c r="E3" s="43" t="s">
        <v>3</v>
      </c>
      <c r="F3" s="49" t="s">
        <v>6</v>
      </c>
      <c r="G3" s="3"/>
    </row>
    <row r="4" spans="1:13" x14ac:dyDescent="0.25">
      <c r="E4" s="44"/>
      <c r="F4" s="50"/>
    </row>
    <row r="5" spans="1:13" x14ac:dyDescent="0.25">
      <c r="C5" s="5" t="s">
        <v>48</v>
      </c>
      <c r="D5" s="5"/>
      <c r="E5" s="66"/>
      <c r="F5" s="66"/>
      <c r="G5" s="6"/>
      <c r="I5" s="7"/>
    </row>
    <row r="6" spans="1:13" x14ac:dyDescent="0.25">
      <c r="B6" s="8"/>
      <c r="D6" s="9"/>
      <c r="E6" s="45"/>
      <c r="F6" s="51"/>
      <c r="G6" s="10"/>
    </row>
    <row r="7" spans="1:13" x14ac:dyDescent="0.25">
      <c r="A7" s="1" t="s">
        <v>7</v>
      </c>
      <c r="B7" s="8">
        <v>253</v>
      </c>
      <c r="C7" s="11" t="s">
        <v>8</v>
      </c>
      <c r="D7" s="12"/>
      <c r="E7" s="45">
        <f>+E$5/$B$10*$B7</f>
        <v>0</v>
      </c>
      <c r="F7" s="51">
        <f>+F$5/$B$10*$B7</f>
        <v>0</v>
      </c>
      <c r="G7" s="10"/>
    </row>
    <row r="8" spans="1:13" x14ac:dyDescent="0.25">
      <c r="A8" s="1" t="s">
        <v>9</v>
      </c>
      <c r="B8" s="8">
        <v>104</v>
      </c>
      <c r="C8" s="11" t="s">
        <v>8</v>
      </c>
      <c r="D8" s="12"/>
      <c r="E8" s="45">
        <f>(E$5*1)/$B$10*$B8</f>
        <v>0</v>
      </c>
      <c r="F8" s="51">
        <f>(F$5*1)/$B$10*$B8</f>
        <v>0</v>
      </c>
      <c r="G8" s="10"/>
      <c r="J8" s="13"/>
    </row>
    <row r="9" spans="1:13" x14ac:dyDescent="0.25">
      <c r="A9" s="1" t="s">
        <v>10</v>
      </c>
      <c r="B9" s="8">
        <v>8</v>
      </c>
      <c r="C9" s="11" t="s">
        <v>40</v>
      </c>
      <c r="D9" s="12"/>
      <c r="E9" s="45">
        <f>(E$5*1.5)/$B$10*$B9</f>
        <v>0</v>
      </c>
      <c r="F9" s="51">
        <f>(F$5*1.5)/$B$10*$B9</f>
        <v>0</v>
      </c>
      <c r="G9" s="10"/>
    </row>
    <row r="10" spans="1:13" x14ac:dyDescent="0.25">
      <c r="B10" s="8">
        <f>SUM(B6:B9)</f>
        <v>365</v>
      </c>
      <c r="C10" s="14" t="s">
        <v>49</v>
      </c>
      <c r="D10" s="12"/>
      <c r="E10" s="46">
        <f t="shared" ref="E10" si="0">SUM(E7:E9)</f>
        <v>0</v>
      </c>
      <c r="F10" s="52">
        <f>SUM(F7:F9)</f>
        <v>0</v>
      </c>
      <c r="G10" s="6"/>
    </row>
    <row r="11" spans="1:13" x14ac:dyDescent="0.25">
      <c r="E11" s="44"/>
      <c r="F11" s="53"/>
      <c r="I11" s="62" t="s">
        <v>65</v>
      </c>
    </row>
    <row r="12" spans="1:13" ht="15.75" customHeight="1" x14ac:dyDescent="0.25">
      <c r="A12" s="67" t="s">
        <v>12</v>
      </c>
      <c r="B12" s="68" t="s">
        <v>13</v>
      </c>
      <c r="C12" s="37" t="s">
        <v>14</v>
      </c>
      <c r="D12" s="60"/>
      <c r="E12" s="45">
        <f>+E10</f>
        <v>0</v>
      </c>
      <c r="F12" s="51">
        <f>+F10</f>
        <v>0</v>
      </c>
      <c r="G12" s="10"/>
      <c r="I12" s="27"/>
    </row>
    <row r="13" spans="1:13" x14ac:dyDescent="0.25">
      <c r="A13" s="67"/>
      <c r="B13" s="68"/>
      <c r="C13" s="37" t="s">
        <v>15</v>
      </c>
      <c r="D13" s="61"/>
      <c r="E13" s="45">
        <v>0</v>
      </c>
      <c r="F13" s="51">
        <v>0</v>
      </c>
      <c r="G13" s="10"/>
      <c r="I13" s="27"/>
    </row>
    <row r="14" spans="1:13" ht="15.75" customHeight="1" x14ac:dyDescent="0.25">
      <c r="A14" s="67"/>
      <c r="B14" s="69" t="s">
        <v>16</v>
      </c>
      <c r="C14" s="39" t="s">
        <v>17</v>
      </c>
      <c r="D14" s="61">
        <v>0.1</v>
      </c>
      <c r="E14" s="45">
        <f>E10*D14</f>
        <v>0</v>
      </c>
      <c r="F14" s="51">
        <f>F10*D14</f>
        <v>0</v>
      </c>
      <c r="G14" s="10"/>
      <c r="I14" s="28"/>
      <c r="J14" s="13"/>
    </row>
    <row r="15" spans="1:13" x14ac:dyDescent="0.25">
      <c r="A15" s="67"/>
      <c r="B15" s="69"/>
      <c r="C15" s="39" t="s">
        <v>18</v>
      </c>
      <c r="D15" s="61">
        <v>0.02</v>
      </c>
      <c r="E15" s="45">
        <f>E10*D15</f>
        <v>0</v>
      </c>
      <c r="F15" s="51">
        <f>F10*D15</f>
        <v>0</v>
      </c>
      <c r="G15" s="10"/>
      <c r="I15" s="27"/>
    </row>
    <row r="16" spans="1:13" ht="15.75" customHeight="1" x14ac:dyDescent="0.25">
      <c r="A16" s="67"/>
      <c r="B16" s="68" t="s">
        <v>19</v>
      </c>
      <c r="C16" s="37" t="s">
        <v>20</v>
      </c>
      <c r="D16" s="61">
        <v>0.107</v>
      </c>
      <c r="E16" s="45">
        <f>E$10*D16</f>
        <v>0</v>
      </c>
      <c r="F16" s="51">
        <f>F$10*D16</f>
        <v>0</v>
      </c>
      <c r="G16" s="10"/>
      <c r="I16" s="27"/>
    </row>
    <row r="17" spans="1:9" x14ac:dyDescent="0.25">
      <c r="A17" s="67"/>
      <c r="B17" s="68"/>
      <c r="C17" s="37" t="s">
        <v>21</v>
      </c>
      <c r="D17" s="61">
        <v>2.1999999999999999E-2</v>
      </c>
      <c r="E17" s="45">
        <f>E$10*D17</f>
        <v>0</v>
      </c>
      <c r="F17" s="51">
        <f>F$10*D17</f>
        <v>0</v>
      </c>
      <c r="G17" s="10"/>
      <c r="I17" s="27"/>
    </row>
    <row r="18" spans="1:9" x14ac:dyDescent="0.25">
      <c r="A18" s="67"/>
      <c r="B18" s="68"/>
      <c r="C18" s="37" t="s">
        <v>22</v>
      </c>
      <c r="D18" s="61">
        <v>0.05</v>
      </c>
      <c r="E18" s="45">
        <f>E$10*D18</f>
        <v>0</v>
      </c>
      <c r="F18" s="51">
        <f>F$10*D18</f>
        <v>0</v>
      </c>
      <c r="G18" s="10"/>
      <c r="I18" s="27"/>
    </row>
    <row r="19" spans="1:9" x14ac:dyDescent="0.25">
      <c r="A19" s="67"/>
      <c r="B19" s="68"/>
      <c r="C19" s="37" t="s">
        <v>23</v>
      </c>
      <c r="D19" s="61">
        <v>3.0000000000000001E-3</v>
      </c>
      <c r="E19" s="45">
        <f>E$10*D19</f>
        <v>0</v>
      </c>
      <c r="F19" s="51">
        <f>F$10*D19</f>
        <v>0</v>
      </c>
      <c r="G19" s="10"/>
      <c r="I19" s="27"/>
    </row>
    <row r="20" spans="1:9" ht="15.75" customHeight="1" x14ac:dyDescent="0.25">
      <c r="A20" s="70" t="s">
        <v>24</v>
      </c>
      <c r="B20" s="71" t="s">
        <v>25</v>
      </c>
      <c r="C20" s="29" t="s">
        <v>26</v>
      </c>
      <c r="D20" s="61">
        <v>0.188</v>
      </c>
      <c r="E20" s="45">
        <f t="shared" ref="E20:E28" si="1">E$10*D20</f>
        <v>0</v>
      </c>
      <c r="F20" s="51">
        <f t="shared" ref="F20:F28" si="2">F$10*D20</f>
        <v>0</v>
      </c>
      <c r="G20" s="10"/>
      <c r="I20" s="27"/>
    </row>
    <row r="21" spans="1:9" x14ac:dyDescent="0.25">
      <c r="A21" s="70"/>
      <c r="B21" s="71"/>
      <c r="C21" s="31" t="s">
        <v>27</v>
      </c>
      <c r="D21" s="61">
        <v>0.04</v>
      </c>
      <c r="E21" s="45">
        <f t="shared" si="1"/>
        <v>0</v>
      </c>
      <c r="F21" s="51">
        <f t="shared" si="2"/>
        <v>0</v>
      </c>
      <c r="G21" s="10"/>
      <c r="I21" s="27"/>
    </row>
    <row r="22" spans="1:9" x14ac:dyDescent="0.25">
      <c r="A22" s="70"/>
      <c r="B22" s="71"/>
      <c r="C22" s="29" t="s">
        <v>28</v>
      </c>
      <c r="D22" s="61">
        <v>0.06</v>
      </c>
      <c r="E22" s="45">
        <f t="shared" si="1"/>
        <v>0</v>
      </c>
      <c r="F22" s="51">
        <f t="shared" si="2"/>
        <v>0</v>
      </c>
      <c r="G22" s="10"/>
      <c r="I22" s="27"/>
    </row>
    <row r="23" spans="1:9" x14ac:dyDescent="0.25">
      <c r="A23" s="70"/>
      <c r="B23" s="71"/>
      <c r="C23" s="31" t="s">
        <v>29</v>
      </c>
      <c r="D23" s="61">
        <v>0.01</v>
      </c>
      <c r="E23" s="45">
        <f t="shared" si="1"/>
        <v>0</v>
      </c>
      <c r="F23" s="51">
        <f t="shared" si="2"/>
        <v>0</v>
      </c>
      <c r="G23" s="10"/>
      <c r="I23" s="27"/>
    </row>
    <row r="24" spans="1:9" x14ac:dyDescent="0.25">
      <c r="A24" s="70"/>
      <c r="B24" s="71"/>
      <c r="C24" s="29" t="s">
        <v>30</v>
      </c>
      <c r="D24" s="61">
        <v>2.4E-2</v>
      </c>
      <c r="E24" s="45">
        <f t="shared" si="1"/>
        <v>0</v>
      </c>
      <c r="F24" s="51">
        <f t="shared" si="2"/>
        <v>0</v>
      </c>
      <c r="G24" s="10"/>
      <c r="I24" s="27"/>
    </row>
    <row r="25" spans="1:9" x14ac:dyDescent="0.25">
      <c r="A25" s="70"/>
      <c r="B25" s="71"/>
      <c r="C25" s="31" t="s">
        <v>31</v>
      </c>
      <c r="D25" s="61">
        <v>1.7000000000000001E-2</v>
      </c>
      <c r="E25" s="45">
        <f t="shared" si="1"/>
        <v>0</v>
      </c>
      <c r="F25" s="51">
        <f t="shared" si="2"/>
        <v>0</v>
      </c>
      <c r="G25" s="10"/>
      <c r="I25" s="27"/>
    </row>
    <row r="26" spans="1:9" x14ac:dyDescent="0.25">
      <c r="A26" s="70"/>
      <c r="B26" s="71"/>
      <c r="C26" s="29" t="s">
        <v>32</v>
      </c>
      <c r="D26" s="61">
        <v>0.01</v>
      </c>
      <c r="E26" s="45">
        <f t="shared" si="1"/>
        <v>0</v>
      </c>
      <c r="F26" s="51">
        <f t="shared" si="2"/>
        <v>0</v>
      </c>
      <c r="G26" s="10"/>
      <c r="I26" s="27"/>
    </row>
    <row r="27" spans="1:9" x14ac:dyDescent="0.25">
      <c r="A27" s="70"/>
      <c r="B27" s="71"/>
      <c r="C27" s="31" t="s">
        <v>33</v>
      </c>
      <c r="D27" s="61">
        <v>0</v>
      </c>
      <c r="E27" s="45">
        <f t="shared" si="1"/>
        <v>0</v>
      </c>
      <c r="F27" s="51">
        <f t="shared" si="2"/>
        <v>0</v>
      </c>
      <c r="G27" s="10"/>
      <c r="I27" s="27"/>
    </row>
    <row r="28" spans="1:9" x14ac:dyDescent="0.25">
      <c r="A28" s="70"/>
      <c r="B28" s="71"/>
      <c r="C28" s="29" t="s">
        <v>34</v>
      </c>
      <c r="D28" s="61">
        <v>2.0000000000000001E-4</v>
      </c>
      <c r="E28" s="45">
        <f t="shared" si="1"/>
        <v>0</v>
      </c>
      <c r="F28" s="51">
        <f t="shared" si="2"/>
        <v>0</v>
      </c>
      <c r="G28" s="10"/>
      <c r="I28" s="27"/>
    </row>
    <row r="29" spans="1:9" x14ac:dyDescent="0.25">
      <c r="A29" s="70"/>
      <c r="B29" s="71"/>
      <c r="C29" s="31" t="s">
        <v>35</v>
      </c>
      <c r="D29" s="61">
        <v>0.09</v>
      </c>
      <c r="E29" s="45">
        <f>E$10*D29</f>
        <v>0</v>
      </c>
      <c r="F29" s="51">
        <f>F$10*D29</f>
        <v>0</v>
      </c>
      <c r="G29" s="10"/>
      <c r="I29" s="27"/>
    </row>
    <row r="30" spans="1:9" x14ac:dyDescent="0.25">
      <c r="A30" s="33"/>
      <c r="B30" s="34" t="s">
        <v>36</v>
      </c>
      <c r="C30" s="35" t="s">
        <v>37</v>
      </c>
      <c r="D30" s="61">
        <v>0.03</v>
      </c>
      <c r="E30" s="45">
        <f>SUM(E12:E29)*$D30</f>
        <v>0</v>
      </c>
      <c r="F30" s="51">
        <f>SUM(F12:F29)*$D30</f>
        <v>0</v>
      </c>
      <c r="G30" s="10"/>
      <c r="I30" s="27"/>
    </row>
    <row r="31" spans="1:9" x14ac:dyDescent="0.25">
      <c r="B31" s="5" t="s">
        <v>38</v>
      </c>
      <c r="D31" s="54"/>
      <c r="E31" s="46">
        <f>SUM(E12:E30)</f>
        <v>0</v>
      </c>
      <c r="F31" s="52">
        <f>SUM(F12:F30)</f>
        <v>0</v>
      </c>
      <c r="G31" s="6"/>
    </row>
    <row r="32" spans="1:9" x14ac:dyDescent="0.25">
      <c r="E32" s="13"/>
      <c r="F32" s="13"/>
      <c r="G32" s="13"/>
    </row>
    <row r="35" spans="2:6" x14ac:dyDescent="0.25">
      <c r="B35" s="1" t="s">
        <v>39</v>
      </c>
      <c r="E35" s="17">
        <f>ROUND(E31/0.04,0)*0.04</f>
        <v>0</v>
      </c>
      <c r="F35" s="17">
        <f>ROUND(F31/0.04,0)*0.04</f>
        <v>0</v>
      </c>
    </row>
    <row r="38" spans="2:6" x14ac:dyDescent="0.25">
      <c r="E38" s="13"/>
      <c r="F38" s="13"/>
    </row>
    <row r="40" spans="2:6" x14ac:dyDescent="0.25">
      <c r="E40" s="10"/>
      <c r="F40" s="10"/>
    </row>
  </sheetData>
  <mergeCells count="6">
    <mergeCell ref="A12:A19"/>
    <mergeCell ref="B12:B13"/>
    <mergeCell ref="B14:B15"/>
    <mergeCell ref="B16:B19"/>
    <mergeCell ref="A20:A29"/>
    <mergeCell ref="B20:B2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CCDDC-81E7-4CC9-8343-68F374BB06E7}">
  <sheetPr>
    <tabColor rgb="FFFFFF00"/>
  </sheetPr>
  <dimension ref="A1:M40"/>
  <sheetViews>
    <sheetView zoomScale="90" zoomScaleNormal="90" workbookViewId="0">
      <selection activeCell="E5" sqref="E5:F5"/>
    </sheetView>
  </sheetViews>
  <sheetFormatPr defaultRowHeight="15.75" x14ac:dyDescent="0.25"/>
  <cols>
    <col min="1" max="1" width="13.21875" style="1" customWidth="1"/>
    <col min="2" max="2" width="8.88671875" style="1"/>
    <col min="3" max="3" width="58.33203125" style="1" customWidth="1"/>
    <col min="4" max="4" width="7" style="1" customWidth="1"/>
    <col min="5" max="6" width="8.6640625" style="1" customWidth="1"/>
    <col min="7" max="7" width="1.88671875" style="1" customWidth="1"/>
    <col min="8" max="8" width="2.88671875" style="1" customWidth="1"/>
    <col min="9" max="9" width="62.21875" style="1" customWidth="1"/>
    <col min="10" max="16384" width="8.88671875" style="1"/>
  </cols>
  <sheetData>
    <row r="1" spans="1:13" x14ac:dyDescent="0.25">
      <c r="C1" s="5" t="s">
        <v>0</v>
      </c>
      <c r="E1" s="41">
        <v>10.48</v>
      </c>
      <c r="F1" s="47">
        <v>11.16</v>
      </c>
    </row>
    <row r="2" spans="1:13" ht="18.75" x14ac:dyDescent="0.3">
      <c r="C2" s="5" t="s">
        <v>1</v>
      </c>
      <c r="E2" s="42">
        <v>9.7000000000000003E-2</v>
      </c>
      <c r="F2" s="48">
        <v>7.0999999999999994E-2</v>
      </c>
      <c r="I2" s="55" t="s">
        <v>52</v>
      </c>
      <c r="J2" s="55"/>
      <c r="K2" s="55"/>
      <c r="L2" s="55"/>
      <c r="M2" s="54"/>
    </row>
    <row r="3" spans="1:13" s="2" customFormat="1" x14ac:dyDescent="0.2">
      <c r="E3" s="43" t="s">
        <v>3</v>
      </c>
      <c r="F3" s="49" t="s">
        <v>6</v>
      </c>
      <c r="G3" s="3"/>
    </row>
    <row r="4" spans="1:13" x14ac:dyDescent="0.25">
      <c r="E4" s="44"/>
      <c r="F4" s="50"/>
    </row>
    <row r="5" spans="1:13" x14ac:dyDescent="0.25">
      <c r="C5" s="5" t="s">
        <v>48</v>
      </c>
      <c r="D5" s="5"/>
      <c r="E5" s="66"/>
      <c r="F5" s="66"/>
      <c r="G5" s="6"/>
      <c r="I5" s="7"/>
    </row>
    <row r="6" spans="1:13" x14ac:dyDescent="0.25">
      <c r="B6" s="8"/>
      <c r="D6" s="9"/>
      <c r="E6" s="45"/>
      <c r="F6" s="51"/>
      <c r="G6" s="10"/>
    </row>
    <row r="7" spans="1:13" x14ac:dyDescent="0.25">
      <c r="A7" s="1" t="s">
        <v>7</v>
      </c>
      <c r="B7" s="8">
        <v>253</v>
      </c>
      <c r="C7" s="11" t="s">
        <v>8</v>
      </c>
      <c r="D7" s="12"/>
      <c r="E7" s="45">
        <f>+E$5/$B$10*$B7</f>
        <v>0</v>
      </c>
      <c r="F7" s="51">
        <f>+F$5/$B$10*$B7</f>
        <v>0</v>
      </c>
      <c r="G7" s="10"/>
    </row>
    <row r="8" spans="1:13" x14ac:dyDescent="0.25">
      <c r="A8" s="1" t="s">
        <v>9</v>
      </c>
      <c r="B8" s="8">
        <v>104</v>
      </c>
      <c r="C8" s="11" t="s">
        <v>8</v>
      </c>
      <c r="D8" s="12"/>
      <c r="E8" s="45">
        <f>(E$5*1)/$B$10*$B8</f>
        <v>0</v>
      </c>
      <c r="F8" s="51">
        <f>(F$5*1)/$B$10*$B8</f>
        <v>0</v>
      </c>
      <c r="G8" s="10"/>
      <c r="J8" s="13"/>
    </row>
    <row r="9" spans="1:13" x14ac:dyDescent="0.25">
      <c r="A9" s="1" t="s">
        <v>10</v>
      </c>
      <c r="B9" s="8">
        <v>8</v>
      </c>
      <c r="C9" s="11" t="s">
        <v>40</v>
      </c>
      <c r="D9" s="12"/>
      <c r="E9" s="45">
        <f>(E$5*1.5)/$B$10*$B9</f>
        <v>0</v>
      </c>
      <c r="F9" s="51">
        <f>(F$5*1.5)/$B$10*$B9</f>
        <v>0</v>
      </c>
      <c r="G9" s="10"/>
    </row>
    <row r="10" spans="1:13" x14ac:dyDescent="0.25">
      <c r="B10" s="8">
        <f>SUM(B6:B9)</f>
        <v>365</v>
      </c>
      <c r="C10" s="14" t="s">
        <v>49</v>
      </c>
      <c r="D10" s="12"/>
      <c r="E10" s="46">
        <f t="shared" ref="E10" si="0">SUM(E7:E9)</f>
        <v>0</v>
      </c>
      <c r="F10" s="52">
        <f>SUM(F7:F9)</f>
        <v>0</v>
      </c>
      <c r="G10" s="6"/>
    </row>
    <row r="11" spans="1:13" x14ac:dyDescent="0.25">
      <c r="E11" s="44"/>
      <c r="F11" s="53"/>
      <c r="I11" s="62" t="s">
        <v>65</v>
      </c>
    </row>
    <row r="12" spans="1:13" ht="15.75" customHeight="1" x14ac:dyDescent="0.25">
      <c r="A12" s="67" t="s">
        <v>12</v>
      </c>
      <c r="B12" s="68" t="s">
        <v>13</v>
      </c>
      <c r="C12" s="37" t="s">
        <v>14</v>
      </c>
      <c r="D12" s="60"/>
      <c r="E12" s="45">
        <f>+E10</f>
        <v>0</v>
      </c>
      <c r="F12" s="51">
        <f>+F10</f>
        <v>0</v>
      </c>
      <c r="G12" s="10"/>
      <c r="I12" s="27"/>
    </row>
    <row r="13" spans="1:13" x14ac:dyDescent="0.25">
      <c r="A13" s="67"/>
      <c r="B13" s="68"/>
      <c r="C13" s="37" t="s">
        <v>15</v>
      </c>
      <c r="D13" s="61"/>
      <c r="E13" s="45">
        <v>0</v>
      </c>
      <c r="F13" s="51">
        <v>0</v>
      </c>
      <c r="G13" s="10"/>
      <c r="I13" s="27"/>
    </row>
    <row r="14" spans="1:13" ht="15.75" customHeight="1" x14ac:dyDescent="0.25">
      <c r="A14" s="67"/>
      <c r="B14" s="69" t="s">
        <v>16</v>
      </c>
      <c r="C14" s="39" t="s">
        <v>17</v>
      </c>
      <c r="D14" s="61">
        <v>0.1</v>
      </c>
      <c r="E14" s="45">
        <f>E10*D14</f>
        <v>0</v>
      </c>
      <c r="F14" s="51">
        <f>F10*D14</f>
        <v>0</v>
      </c>
      <c r="G14" s="10"/>
      <c r="I14" s="28"/>
      <c r="J14" s="13"/>
    </row>
    <row r="15" spans="1:13" x14ac:dyDescent="0.25">
      <c r="A15" s="67"/>
      <c r="B15" s="69"/>
      <c r="C15" s="39" t="s">
        <v>18</v>
      </c>
      <c r="D15" s="61">
        <v>0.02</v>
      </c>
      <c r="E15" s="45">
        <f>E10*D15</f>
        <v>0</v>
      </c>
      <c r="F15" s="51">
        <f>F10*D15</f>
        <v>0</v>
      </c>
      <c r="G15" s="10"/>
      <c r="I15" s="27"/>
    </row>
    <row r="16" spans="1:13" ht="15.75" customHeight="1" x14ac:dyDescent="0.25">
      <c r="A16" s="67"/>
      <c r="B16" s="68" t="s">
        <v>19</v>
      </c>
      <c r="C16" s="37" t="s">
        <v>20</v>
      </c>
      <c r="D16" s="61">
        <v>0.107</v>
      </c>
      <c r="E16" s="45">
        <f>E$10*D16</f>
        <v>0</v>
      </c>
      <c r="F16" s="51">
        <f>F$10*D16</f>
        <v>0</v>
      </c>
      <c r="G16" s="10"/>
      <c r="I16" s="27"/>
    </row>
    <row r="17" spans="1:9" x14ac:dyDescent="0.25">
      <c r="A17" s="67"/>
      <c r="B17" s="68"/>
      <c r="C17" s="37" t="s">
        <v>21</v>
      </c>
      <c r="D17" s="61">
        <v>2.1999999999999999E-2</v>
      </c>
      <c r="E17" s="45">
        <f>E$10*D17</f>
        <v>0</v>
      </c>
      <c r="F17" s="51">
        <f>F$10*D17</f>
        <v>0</v>
      </c>
      <c r="G17" s="10"/>
      <c r="I17" s="27"/>
    </row>
    <row r="18" spans="1:9" x14ac:dyDescent="0.25">
      <c r="A18" s="67"/>
      <c r="B18" s="68"/>
      <c r="C18" s="37" t="s">
        <v>22</v>
      </c>
      <c r="D18" s="61">
        <v>0.05</v>
      </c>
      <c r="E18" s="45">
        <f>E$10*D18</f>
        <v>0</v>
      </c>
      <c r="F18" s="51">
        <f>F$10*D18</f>
        <v>0</v>
      </c>
      <c r="G18" s="10"/>
      <c r="I18" s="27"/>
    </row>
    <row r="19" spans="1:9" x14ac:dyDescent="0.25">
      <c r="A19" s="67"/>
      <c r="B19" s="68"/>
      <c r="C19" s="37" t="s">
        <v>23</v>
      </c>
      <c r="D19" s="61">
        <v>3.0000000000000001E-3</v>
      </c>
      <c r="E19" s="45">
        <f>E$10*D19</f>
        <v>0</v>
      </c>
      <c r="F19" s="51">
        <f>F$10*D19</f>
        <v>0</v>
      </c>
      <c r="G19" s="10"/>
      <c r="I19" s="27"/>
    </row>
    <row r="20" spans="1:9" ht="15.75" customHeight="1" x14ac:dyDescent="0.25">
      <c r="A20" s="70" t="s">
        <v>24</v>
      </c>
      <c r="B20" s="71" t="s">
        <v>25</v>
      </c>
      <c r="C20" s="29" t="s">
        <v>26</v>
      </c>
      <c r="D20" s="61">
        <v>0.188</v>
      </c>
      <c r="E20" s="45">
        <f t="shared" ref="E20:E28" si="1">E$10*D20</f>
        <v>0</v>
      </c>
      <c r="F20" s="51">
        <f t="shared" ref="F20:F28" si="2">F$10*D20</f>
        <v>0</v>
      </c>
      <c r="G20" s="10"/>
      <c r="I20" s="27"/>
    </row>
    <row r="21" spans="1:9" x14ac:dyDescent="0.25">
      <c r="A21" s="70"/>
      <c r="B21" s="71"/>
      <c r="C21" s="31" t="s">
        <v>27</v>
      </c>
      <c r="D21" s="61">
        <v>0.04</v>
      </c>
      <c r="E21" s="45">
        <f t="shared" si="1"/>
        <v>0</v>
      </c>
      <c r="F21" s="51">
        <f t="shared" si="2"/>
        <v>0</v>
      </c>
      <c r="G21" s="10"/>
      <c r="I21" s="27"/>
    </row>
    <row r="22" spans="1:9" x14ac:dyDescent="0.25">
      <c r="A22" s="70"/>
      <c r="B22" s="71"/>
      <c r="C22" s="29" t="s">
        <v>28</v>
      </c>
      <c r="D22" s="61">
        <v>0.06</v>
      </c>
      <c r="E22" s="45">
        <f t="shared" si="1"/>
        <v>0</v>
      </c>
      <c r="F22" s="51">
        <f t="shared" si="2"/>
        <v>0</v>
      </c>
      <c r="G22" s="10"/>
      <c r="I22" s="27"/>
    </row>
    <row r="23" spans="1:9" x14ac:dyDescent="0.25">
      <c r="A23" s="70"/>
      <c r="B23" s="71"/>
      <c r="C23" s="31" t="s">
        <v>29</v>
      </c>
      <c r="D23" s="61">
        <v>0.01</v>
      </c>
      <c r="E23" s="45">
        <f t="shared" si="1"/>
        <v>0</v>
      </c>
      <c r="F23" s="51">
        <f t="shared" si="2"/>
        <v>0</v>
      </c>
      <c r="G23" s="10"/>
      <c r="I23" s="27"/>
    </row>
    <row r="24" spans="1:9" x14ac:dyDescent="0.25">
      <c r="A24" s="70"/>
      <c r="B24" s="71"/>
      <c r="C24" s="29" t="s">
        <v>30</v>
      </c>
      <c r="D24" s="61">
        <v>2.4E-2</v>
      </c>
      <c r="E24" s="45">
        <f t="shared" si="1"/>
        <v>0</v>
      </c>
      <c r="F24" s="51">
        <f t="shared" si="2"/>
        <v>0</v>
      </c>
      <c r="G24" s="10"/>
      <c r="I24" s="27"/>
    </row>
    <row r="25" spans="1:9" x14ac:dyDescent="0.25">
      <c r="A25" s="70"/>
      <c r="B25" s="71"/>
      <c r="C25" s="31" t="s">
        <v>31</v>
      </c>
      <c r="D25" s="61">
        <v>1.7000000000000001E-2</v>
      </c>
      <c r="E25" s="45">
        <f t="shared" si="1"/>
        <v>0</v>
      </c>
      <c r="F25" s="51">
        <f t="shared" si="2"/>
        <v>0</v>
      </c>
      <c r="G25" s="10"/>
      <c r="I25" s="27"/>
    </row>
    <row r="26" spans="1:9" x14ac:dyDescent="0.25">
      <c r="A26" s="70"/>
      <c r="B26" s="71"/>
      <c r="C26" s="29" t="s">
        <v>32</v>
      </c>
      <c r="D26" s="61">
        <v>0.01</v>
      </c>
      <c r="E26" s="45">
        <f t="shared" si="1"/>
        <v>0</v>
      </c>
      <c r="F26" s="51">
        <f t="shared" si="2"/>
        <v>0</v>
      </c>
      <c r="G26" s="10"/>
      <c r="I26" s="27"/>
    </row>
    <row r="27" spans="1:9" x14ac:dyDescent="0.25">
      <c r="A27" s="70"/>
      <c r="B27" s="71"/>
      <c r="C27" s="31" t="s">
        <v>33</v>
      </c>
      <c r="D27" s="61">
        <v>0</v>
      </c>
      <c r="E27" s="45">
        <f t="shared" si="1"/>
        <v>0</v>
      </c>
      <c r="F27" s="51">
        <f t="shared" si="2"/>
        <v>0</v>
      </c>
      <c r="G27" s="10"/>
      <c r="I27" s="27"/>
    </row>
    <row r="28" spans="1:9" x14ac:dyDescent="0.25">
      <c r="A28" s="70"/>
      <c r="B28" s="71"/>
      <c r="C28" s="29" t="s">
        <v>34</v>
      </c>
      <c r="D28" s="61">
        <v>2.0000000000000001E-4</v>
      </c>
      <c r="E28" s="45">
        <f t="shared" si="1"/>
        <v>0</v>
      </c>
      <c r="F28" s="51">
        <f t="shared" si="2"/>
        <v>0</v>
      </c>
      <c r="G28" s="10"/>
      <c r="I28" s="27"/>
    </row>
    <row r="29" spans="1:9" x14ac:dyDescent="0.25">
      <c r="A29" s="70"/>
      <c r="B29" s="71"/>
      <c r="C29" s="31" t="s">
        <v>35</v>
      </c>
      <c r="D29" s="61">
        <v>0.09</v>
      </c>
      <c r="E29" s="45">
        <f>E$10*D29</f>
        <v>0</v>
      </c>
      <c r="F29" s="51">
        <f>F$10*D29</f>
        <v>0</v>
      </c>
      <c r="G29" s="10"/>
      <c r="I29" s="27"/>
    </row>
    <row r="30" spans="1:9" x14ac:dyDescent="0.25">
      <c r="A30" s="33"/>
      <c r="B30" s="34" t="s">
        <v>36</v>
      </c>
      <c r="C30" s="35" t="s">
        <v>37</v>
      </c>
      <c r="D30" s="61">
        <v>0.03</v>
      </c>
      <c r="E30" s="45">
        <f>SUM(E12:E29)*$D30</f>
        <v>0</v>
      </c>
      <c r="F30" s="51">
        <f>SUM(F12:F29)*$D30</f>
        <v>0</v>
      </c>
      <c r="G30" s="10"/>
      <c r="I30" s="27"/>
    </row>
    <row r="31" spans="1:9" x14ac:dyDescent="0.25">
      <c r="B31" s="5" t="s">
        <v>38</v>
      </c>
      <c r="D31" s="54"/>
      <c r="E31" s="46">
        <f>SUM(E12:E30)</f>
        <v>0</v>
      </c>
      <c r="F31" s="52">
        <f>SUM(F12:F30)</f>
        <v>0</v>
      </c>
      <c r="G31" s="6"/>
    </row>
    <row r="32" spans="1:9" x14ac:dyDescent="0.25">
      <c r="E32" s="13"/>
      <c r="F32" s="13"/>
      <c r="G32" s="13"/>
    </row>
    <row r="35" spans="2:6" x14ac:dyDescent="0.25">
      <c r="B35" s="1" t="s">
        <v>39</v>
      </c>
      <c r="E35" s="17">
        <f>ROUND(E31/0.04,0)*0.04</f>
        <v>0</v>
      </c>
      <c r="F35" s="17">
        <f>ROUND(F31/0.04,0)*0.04</f>
        <v>0</v>
      </c>
    </row>
    <row r="38" spans="2:6" x14ac:dyDescent="0.25">
      <c r="E38" s="13"/>
      <c r="F38" s="13"/>
    </row>
    <row r="40" spans="2:6" x14ac:dyDescent="0.25">
      <c r="E40" s="10"/>
      <c r="F40" s="10"/>
    </row>
  </sheetData>
  <sheetProtection algorithmName="SHA-512" hashValue="Jli7O5DpZNJsAzA/307tm4mV3GKdcdnu1SRZL1vXX8V2SZfZV4rxYN2rgkF/Xnm2un9cU8nt8BT7K4SHwsPWxw==" saltValue="YQB3koNNrIRA96TETIL0lQ==" spinCount="100000" sheet="1" objects="1" scenarios="1"/>
  <mergeCells count="6">
    <mergeCell ref="A12:A19"/>
    <mergeCell ref="B12:B13"/>
    <mergeCell ref="B14:B15"/>
    <mergeCell ref="B16:B19"/>
    <mergeCell ref="A20:A29"/>
    <mergeCell ref="B20:B2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2532-BAE3-4350-AD20-A424846CC5B2}">
  <sheetPr>
    <tabColor rgb="FFFFFF00"/>
  </sheetPr>
  <dimension ref="A1:M40"/>
  <sheetViews>
    <sheetView zoomScale="90" zoomScaleNormal="90" workbookViewId="0">
      <selection activeCell="E5" sqref="E5:F5"/>
    </sheetView>
  </sheetViews>
  <sheetFormatPr defaultRowHeight="15.75" x14ac:dyDescent="0.25"/>
  <cols>
    <col min="1" max="1" width="13.21875" style="1" customWidth="1"/>
    <col min="2" max="2" width="8.88671875" style="1"/>
    <col min="3" max="3" width="58.33203125" style="1" customWidth="1"/>
    <col min="4" max="4" width="7" style="1" customWidth="1"/>
    <col min="5" max="6" width="8.6640625" style="1" customWidth="1"/>
    <col min="7" max="7" width="1.88671875" style="1" customWidth="1"/>
    <col min="8" max="8" width="2.88671875" style="1" customWidth="1"/>
    <col min="9" max="9" width="62.21875" style="1" customWidth="1"/>
    <col min="10" max="16384" width="8.88671875" style="1"/>
  </cols>
  <sheetData>
    <row r="1" spans="1:13" x14ac:dyDescent="0.25">
      <c r="C1" s="5" t="s">
        <v>0</v>
      </c>
      <c r="E1" s="41">
        <v>10.48</v>
      </c>
      <c r="F1" s="47">
        <v>11.16</v>
      </c>
    </row>
    <row r="2" spans="1:13" ht="18.75" x14ac:dyDescent="0.3">
      <c r="C2" s="5" t="s">
        <v>1</v>
      </c>
      <c r="E2" s="42">
        <v>9.7000000000000003E-2</v>
      </c>
      <c r="F2" s="48">
        <v>7.0999999999999994E-2</v>
      </c>
      <c r="I2" s="55" t="s">
        <v>52</v>
      </c>
      <c r="J2" s="55"/>
      <c r="K2" s="55"/>
      <c r="L2" s="55"/>
      <c r="M2" s="54"/>
    </row>
    <row r="3" spans="1:13" s="2" customFormat="1" x14ac:dyDescent="0.2">
      <c r="E3" s="43" t="s">
        <v>3</v>
      </c>
      <c r="F3" s="49" t="s">
        <v>6</v>
      </c>
      <c r="G3" s="3"/>
    </row>
    <row r="4" spans="1:13" x14ac:dyDescent="0.25">
      <c r="E4" s="44"/>
      <c r="F4" s="50"/>
    </row>
    <row r="5" spans="1:13" x14ac:dyDescent="0.25">
      <c r="C5" s="5" t="s">
        <v>48</v>
      </c>
      <c r="D5" s="5"/>
      <c r="E5" s="66"/>
      <c r="F5" s="66"/>
      <c r="G5" s="6"/>
      <c r="I5" s="7"/>
    </row>
    <row r="6" spans="1:13" x14ac:dyDescent="0.25">
      <c r="B6" s="8"/>
      <c r="D6" s="9"/>
      <c r="E6" s="45"/>
      <c r="F6" s="51"/>
      <c r="G6" s="10"/>
    </row>
    <row r="7" spans="1:13" x14ac:dyDescent="0.25">
      <c r="A7" s="1" t="s">
        <v>7</v>
      </c>
      <c r="B7" s="8">
        <v>253</v>
      </c>
      <c r="C7" s="11" t="s">
        <v>8</v>
      </c>
      <c r="D7" s="12"/>
      <c r="E7" s="45">
        <f>+E$5/$B$10*$B7</f>
        <v>0</v>
      </c>
      <c r="F7" s="51">
        <f>+F$5/$B$10*$B7</f>
        <v>0</v>
      </c>
      <c r="G7" s="10"/>
    </row>
    <row r="8" spans="1:13" x14ac:dyDescent="0.25">
      <c r="A8" s="1" t="s">
        <v>9</v>
      </c>
      <c r="B8" s="8">
        <v>104</v>
      </c>
      <c r="C8" s="11" t="s">
        <v>8</v>
      </c>
      <c r="D8" s="12"/>
      <c r="E8" s="45">
        <f>(E$5*1)/$B$10*$B8</f>
        <v>0</v>
      </c>
      <c r="F8" s="51">
        <f>(F$5*1)/$B$10*$B8</f>
        <v>0</v>
      </c>
      <c r="G8" s="10"/>
      <c r="J8" s="13"/>
    </row>
    <row r="9" spans="1:13" x14ac:dyDescent="0.25">
      <c r="A9" s="1" t="s">
        <v>10</v>
      </c>
      <c r="B9" s="8">
        <v>8</v>
      </c>
      <c r="C9" s="11" t="s">
        <v>40</v>
      </c>
      <c r="D9" s="12"/>
      <c r="E9" s="45">
        <f>(E$5*1.5)/$B$10*$B9</f>
        <v>0</v>
      </c>
      <c r="F9" s="51">
        <f>(F$5*1.5)/$B$10*$B9</f>
        <v>0</v>
      </c>
      <c r="G9" s="10"/>
    </row>
    <row r="10" spans="1:13" x14ac:dyDescent="0.25">
      <c r="B10" s="8">
        <f>SUM(B6:B9)</f>
        <v>365</v>
      </c>
      <c r="C10" s="14" t="s">
        <v>49</v>
      </c>
      <c r="D10" s="12"/>
      <c r="E10" s="46">
        <f t="shared" ref="E10" si="0">SUM(E7:E9)</f>
        <v>0</v>
      </c>
      <c r="F10" s="52">
        <f>SUM(F7:F9)</f>
        <v>0</v>
      </c>
      <c r="G10" s="6"/>
    </row>
    <row r="11" spans="1:13" x14ac:dyDescent="0.25">
      <c r="E11" s="44"/>
      <c r="F11" s="53"/>
      <c r="I11" s="62" t="s">
        <v>65</v>
      </c>
    </row>
    <row r="12" spans="1:13" ht="15.75" customHeight="1" x14ac:dyDescent="0.25">
      <c r="A12" s="67" t="s">
        <v>12</v>
      </c>
      <c r="B12" s="68" t="s">
        <v>13</v>
      </c>
      <c r="C12" s="37" t="s">
        <v>14</v>
      </c>
      <c r="D12" s="60"/>
      <c r="E12" s="45">
        <f>+E10</f>
        <v>0</v>
      </c>
      <c r="F12" s="51">
        <f>+F10</f>
        <v>0</v>
      </c>
      <c r="G12" s="10"/>
      <c r="I12" s="27"/>
    </row>
    <row r="13" spans="1:13" x14ac:dyDescent="0.25">
      <c r="A13" s="67"/>
      <c r="B13" s="68"/>
      <c r="C13" s="37" t="s">
        <v>15</v>
      </c>
      <c r="D13" s="61"/>
      <c r="E13" s="45">
        <v>0</v>
      </c>
      <c r="F13" s="51">
        <v>0</v>
      </c>
      <c r="G13" s="10"/>
      <c r="I13" s="27"/>
    </row>
    <row r="14" spans="1:13" ht="15.75" customHeight="1" x14ac:dyDescent="0.25">
      <c r="A14" s="67"/>
      <c r="B14" s="69" t="s">
        <v>16</v>
      </c>
      <c r="C14" s="39" t="s">
        <v>17</v>
      </c>
      <c r="D14" s="61">
        <v>0.1</v>
      </c>
      <c r="E14" s="45">
        <f>E10*D14</f>
        <v>0</v>
      </c>
      <c r="F14" s="51">
        <f>F10*D14</f>
        <v>0</v>
      </c>
      <c r="G14" s="10"/>
      <c r="I14" s="28"/>
      <c r="J14" s="13"/>
    </row>
    <row r="15" spans="1:13" x14ac:dyDescent="0.25">
      <c r="A15" s="67"/>
      <c r="B15" s="69"/>
      <c r="C15" s="39" t="s">
        <v>18</v>
      </c>
      <c r="D15" s="61">
        <v>0.02</v>
      </c>
      <c r="E15" s="45">
        <f>E10*D15</f>
        <v>0</v>
      </c>
      <c r="F15" s="51">
        <f>F10*D15</f>
        <v>0</v>
      </c>
      <c r="G15" s="10"/>
      <c r="I15" s="27"/>
    </row>
    <row r="16" spans="1:13" ht="15.75" customHeight="1" x14ac:dyDescent="0.25">
      <c r="A16" s="67"/>
      <c r="B16" s="68" t="s">
        <v>19</v>
      </c>
      <c r="C16" s="37" t="s">
        <v>20</v>
      </c>
      <c r="D16" s="61">
        <v>0.107</v>
      </c>
      <c r="E16" s="45">
        <f>E$10*D16</f>
        <v>0</v>
      </c>
      <c r="F16" s="51">
        <f>F$10*D16</f>
        <v>0</v>
      </c>
      <c r="G16" s="10"/>
      <c r="I16" s="27"/>
    </row>
    <row r="17" spans="1:9" x14ac:dyDescent="0.25">
      <c r="A17" s="67"/>
      <c r="B17" s="68"/>
      <c r="C17" s="37" t="s">
        <v>21</v>
      </c>
      <c r="D17" s="61">
        <v>2.1999999999999999E-2</v>
      </c>
      <c r="E17" s="45">
        <f>E$10*D17</f>
        <v>0</v>
      </c>
      <c r="F17" s="51">
        <f>F$10*D17</f>
        <v>0</v>
      </c>
      <c r="G17" s="10"/>
      <c r="I17" s="27"/>
    </row>
    <row r="18" spans="1:9" x14ac:dyDescent="0.25">
      <c r="A18" s="67"/>
      <c r="B18" s="68"/>
      <c r="C18" s="37" t="s">
        <v>22</v>
      </c>
      <c r="D18" s="61">
        <v>0.05</v>
      </c>
      <c r="E18" s="45">
        <f>E$10*D18</f>
        <v>0</v>
      </c>
      <c r="F18" s="51">
        <f>F$10*D18</f>
        <v>0</v>
      </c>
      <c r="G18" s="10"/>
      <c r="I18" s="27"/>
    </row>
    <row r="19" spans="1:9" x14ac:dyDescent="0.25">
      <c r="A19" s="67"/>
      <c r="B19" s="68"/>
      <c r="C19" s="37" t="s">
        <v>23</v>
      </c>
      <c r="D19" s="61">
        <v>3.0000000000000001E-3</v>
      </c>
      <c r="E19" s="45">
        <f>E$10*D19</f>
        <v>0</v>
      </c>
      <c r="F19" s="51">
        <f>F$10*D19</f>
        <v>0</v>
      </c>
      <c r="G19" s="10"/>
      <c r="I19" s="27"/>
    </row>
    <row r="20" spans="1:9" ht="15.75" customHeight="1" x14ac:dyDescent="0.25">
      <c r="A20" s="70" t="s">
        <v>24</v>
      </c>
      <c r="B20" s="71" t="s">
        <v>25</v>
      </c>
      <c r="C20" s="29" t="s">
        <v>26</v>
      </c>
      <c r="D20" s="61">
        <v>0.188</v>
      </c>
      <c r="E20" s="45">
        <f t="shared" ref="E20:E28" si="1">E$10*D20</f>
        <v>0</v>
      </c>
      <c r="F20" s="51">
        <f t="shared" ref="F20:F28" si="2">F$10*D20</f>
        <v>0</v>
      </c>
      <c r="G20" s="10"/>
      <c r="I20" s="27"/>
    </row>
    <row r="21" spans="1:9" x14ac:dyDescent="0.25">
      <c r="A21" s="70"/>
      <c r="B21" s="71"/>
      <c r="C21" s="31" t="s">
        <v>27</v>
      </c>
      <c r="D21" s="61">
        <v>0.04</v>
      </c>
      <c r="E21" s="45">
        <f t="shared" si="1"/>
        <v>0</v>
      </c>
      <c r="F21" s="51">
        <f t="shared" si="2"/>
        <v>0</v>
      </c>
      <c r="G21" s="10"/>
      <c r="I21" s="27"/>
    </row>
    <row r="22" spans="1:9" x14ac:dyDescent="0.25">
      <c r="A22" s="70"/>
      <c r="B22" s="71"/>
      <c r="C22" s="29" t="s">
        <v>28</v>
      </c>
      <c r="D22" s="61">
        <v>0.06</v>
      </c>
      <c r="E22" s="45">
        <f t="shared" si="1"/>
        <v>0</v>
      </c>
      <c r="F22" s="51">
        <f t="shared" si="2"/>
        <v>0</v>
      </c>
      <c r="G22" s="10"/>
      <c r="I22" s="27"/>
    </row>
    <row r="23" spans="1:9" x14ac:dyDescent="0.25">
      <c r="A23" s="70"/>
      <c r="B23" s="71"/>
      <c r="C23" s="31" t="s">
        <v>29</v>
      </c>
      <c r="D23" s="61">
        <v>0.01</v>
      </c>
      <c r="E23" s="45">
        <f t="shared" si="1"/>
        <v>0</v>
      </c>
      <c r="F23" s="51">
        <f t="shared" si="2"/>
        <v>0</v>
      </c>
      <c r="G23" s="10"/>
      <c r="I23" s="27"/>
    </row>
    <row r="24" spans="1:9" x14ac:dyDescent="0.25">
      <c r="A24" s="70"/>
      <c r="B24" s="71"/>
      <c r="C24" s="29" t="s">
        <v>30</v>
      </c>
      <c r="D24" s="61">
        <v>2.4E-2</v>
      </c>
      <c r="E24" s="45">
        <f t="shared" si="1"/>
        <v>0</v>
      </c>
      <c r="F24" s="51">
        <f t="shared" si="2"/>
        <v>0</v>
      </c>
      <c r="G24" s="10"/>
      <c r="I24" s="27"/>
    </row>
    <row r="25" spans="1:9" x14ac:dyDescent="0.25">
      <c r="A25" s="70"/>
      <c r="B25" s="71"/>
      <c r="C25" s="31" t="s">
        <v>31</v>
      </c>
      <c r="D25" s="61">
        <v>1.7000000000000001E-2</v>
      </c>
      <c r="E25" s="45">
        <f t="shared" si="1"/>
        <v>0</v>
      </c>
      <c r="F25" s="51">
        <f t="shared" si="2"/>
        <v>0</v>
      </c>
      <c r="G25" s="10"/>
      <c r="I25" s="27"/>
    </row>
    <row r="26" spans="1:9" x14ac:dyDescent="0.25">
      <c r="A26" s="70"/>
      <c r="B26" s="71"/>
      <c r="C26" s="29" t="s">
        <v>32</v>
      </c>
      <c r="D26" s="61">
        <v>0.01</v>
      </c>
      <c r="E26" s="45">
        <f t="shared" si="1"/>
        <v>0</v>
      </c>
      <c r="F26" s="51">
        <f t="shared" si="2"/>
        <v>0</v>
      </c>
      <c r="G26" s="10"/>
      <c r="I26" s="27"/>
    </row>
    <row r="27" spans="1:9" x14ac:dyDescent="0.25">
      <c r="A27" s="70"/>
      <c r="B27" s="71"/>
      <c r="C27" s="31" t="s">
        <v>33</v>
      </c>
      <c r="D27" s="61">
        <v>0</v>
      </c>
      <c r="E27" s="45">
        <f t="shared" si="1"/>
        <v>0</v>
      </c>
      <c r="F27" s="51">
        <f t="shared" si="2"/>
        <v>0</v>
      </c>
      <c r="G27" s="10"/>
      <c r="I27" s="27"/>
    </row>
    <row r="28" spans="1:9" x14ac:dyDescent="0.25">
      <c r="A28" s="70"/>
      <c r="B28" s="71"/>
      <c r="C28" s="29" t="s">
        <v>34</v>
      </c>
      <c r="D28" s="61">
        <v>2.0000000000000001E-4</v>
      </c>
      <c r="E28" s="45">
        <f t="shared" si="1"/>
        <v>0</v>
      </c>
      <c r="F28" s="51">
        <f t="shared" si="2"/>
        <v>0</v>
      </c>
      <c r="G28" s="10"/>
      <c r="I28" s="27"/>
    </row>
    <row r="29" spans="1:9" x14ac:dyDescent="0.25">
      <c r="A29" s="70"/>
      <c r="B29" s="71"/>
      <c r="C29" s="31" t="s">
        <v>35</v>
      </c>
      <c r="D29" s="61">
        <v>0.09</v>
      </c>
      <c r="E29" s="45">
        <f>E$10*D29</f>
        <v>0</v>
      </c>
      <c r="F29" s="51">
        <f>F$10*D29</f>
        <v>0</v>
      </c>
      <c r="G29" s="10"/>
      <c r="I29" s="27"/>
    </row>
    <row r="30" spans="1:9" x14ac:dyDescent="0.25">
      <c r="A30" s="33"/>
      <c r="B30" s="34" t="s">
        <v>36</v>
      </c>
      <c r="C30" s="35" t="s">
        <v>37</v>
      </c>
      <c r="D30" s="61">
        <v>0.03</v>
      </c>
      <c r="E30" s="45">
        <f>SUM(E12:E29)*$D30</f>
        <v>0</v>
      </c>
      <c r="F30" s="51">
        <f>SUM(F12:F29)*$D30</f>
        <v>0</v>
      </c>
      <c r="G30" s="10"/>
      <c r="I30" s="27"/>
    </row>
    <row r="31" spans="1:9" x14ac:dyDescent="0.25">
      <c r="B31" s="5" t="s">
        <v>38</v>
      </c>
      <c r="D31" s="54"/>
      <c r="E31" s="46">
        <f>SUM(E12:E30)</f>
        <v>0</v>
      </c>
      <c r="F31" s="52">
        <f>SUM(F12:F30)</f>
        <v>0</v>
      </c>
      <c r="G31" s="6"/>
    </row>
    <row r="32" spans="1:9" x14ac:dyDescent="0.25">
      <c r="E32" s="13"/>
      <c r="F32" s="13"/>
      <c r="G32" s="13"/>
    </row>
    <row r="35" spans="2:6" x14ac:dyDescent="0.25">
      <c r="B35" s="1" t="s">
        <v>39</v>
      </c>
      <c r="E35" s="17">
        <f>ROUND(E31/0.04,0)*0.04</f>
        <v>0</v>
      </c>
      <c r="F35" s="17">
        <f>ROUND(F31/0.04,0)*0.04</f>
        <v>0</v>
      </c>
    </row>
    <row r="38" spans="2:6" x14ac:dyDescent="0.25">
      <c r="E38" s="13"/>
      <c r="F38" s="13"/>
    </row>
    <row r="40" spans="2:6" x14ac:dyDescent="0.25">
      <c r="E40" s="10"/>
      <c r="F40" s="10"/>
    </row>
  </sheetData>
  <sheetProtection algorithmName="SHA-512" hashValue="nSCuRiWZf72S4/lQFS31czCAhQJp07BWSwnUMmeXskHoA4zjzh+I7bECk/UMnAyeu3ABY3dmbYiBAtwu/E02nQ==" saltValue="PA8EvNoV6y7DY+0tYnqqVA==" spinCount="100000" sheet="1" objects="1" scenarios="1"/>
  <mergeCells count="6">
    <mergeCell ref="A12:A19"/>
    <mergeCell ref="B12:B13"/>
    <mergeCell ref="B14:B15"/>
    <mergeCell ref="B16:B19"/>
    <mergeCell ref="A20:A29"/>
    <mergeCell ref="B20:B2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fd8985-9a1a-4b7e-bc21-7a06bb1e1107">
      <Terms xmlns="http://schemas.microsoft.com/office/infopath/2007/PartnerControls"/>
    </lcf76f155ced4ddcb4097134ff3c332f>
    <TaxCatchAll xmlns="6a461f78-e7a2-485a-8a47-5fc604b04102" xsi:nil="true"/>
    <SharedWithUsers xmlns="4bf5d61a-6c73-43b5-852d-59fe8744dea0">
      <UserInfo>
        <DisplayName>Louisa Fisk - Finance Business Partner</DisplayName>
        <AccountId>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A6C1972CDFA048A00A53EC6C3ED7A3" ma:contentTypeVersion="16" ma:contentTypeDescription="Create a new document." ma:contentTypeScope="" ma:versionID="18692bcc26c631326f9f40be83763e70">
  <xsd:schema xmlns:xsd="http://www.w3.org/2001/XMLSchema" xmlns:xs="http://www.w3.org/2001/XMLSchema" xmlns:p="http://schemas.microsoft.com/office/2006/metadata/properties" xmlns:ns2="8afd8985-9a1a-4b7e-bc21-7a06bb1e1107" xmlns:ns3="4bf5d61a-6c73-43b5-852d-59fe8744dea0" xmlns:ns4="6a461f78-e7a2-485a-8a47-5fc604b04102" targetNamespace="http://schemas.microsoft.com/office/2006/metadata/properties" ma:root="true" ma:fieldsID="bd3798b0be3880dbd435acd5abb7b455" ns2:_="" ns3:_="" ns4:_="">
    <xsd:import namespace="8afd8985-9a1a-4b7e-bc21-7a06bb1e1107"/>
    <xsd:import namespace="4bf5d61a-6c73-43b5-852d-59fe8744dea0"/>
    <xsd:import namespace="6a461f78-e7a2-485a-8a47-5fc604b041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d8985-9a1a-4b7e-bc21-7a06bb1e1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1de9a85-6517-4fbb-af6e-3d8f59a4c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f5d61a-6c73-43b5-852d-59fe8744de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61f78-e7a2-485a-8a47-5fc604b0410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c1826fb-12f6-4804-9297-4db630d9e4ff}" ma:internalName="TaxCatchAll" ma:showField="CatchAllData" ma:web="4bf5d61a-6c73-43b5-852d-59fe8744de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C3B0A-0DC4-4CE7-A0CF-98122777D997}">
  <ds:schemaRefs>
    <ds:schemaRef ds:uri="6a461f78-e7a2-485a-8a47-5fc604b04102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4bf5d61a-6c73-43b5-852d-59fe8744dea0"/>
    <ds:schemaRef ds:uri="http://purl.org/dc/terms/"/>
    <ds:schemaRef ds:uri="8afd8985-9a1a-4b7e-bc21-7a06bb1e110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2E2FFB-94F3-4150-825A-90CC5A74E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fd8985-9a1a-4b7e-bc21-7a06bb1e1107"/>
    <ds:schemaRef ds:uri="4bf5d61a-6c73-43b5-852d-59fe8744dea0"/>
    <ds:schemaRef ds:uri="6a461f78-e7a2-485a-8a47-5fc604b04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7FADDC-CF1B-4F86-B9A3-2503C2AA83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Example</vt:lpstr>
      <vt:lpstr>Mid Essex</vt:lpstr>
      <vt:lpstr>North Essex</vt:lpstr>
      <vt:lpstr>South Essex</vt:lpstr>
      <vt:lpstr>West Essex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Sismey</dc:creator>
  <cp:keywords/>
  <dc:description/>
  <cp:lastModifiedBy>Nick Green, Category and Contract Manager</cp:lastModifiedBy>
  <cp:revision/>
  <dcterms:created xsi:type="dcterms:W3CDTF">2022-09-26T10:02:57Z</dcterms:created>
  <dcterms:modified xsi:type="dcterms:W3CDTF">2023-07-28T13:58:20Z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0x010100EEA6C1972CDFA048A00A53EC6C3ED7A3</vt:lpwstr>
  </property>
  <property fmtid="{D5CDD505-2E9C-101B-9397-08002B2CF9AE}" pid="5" name="MediaServiceImageTags">
    <vt:lpwstr/>
  </property>
  <property fmtid="{D5CDD505-2E9C-101B-9397-08002B2CF9AE}" pid="6" name="MSIP_Label_39d8be9e-c8d9-4b9c-bd40-2c27cc7ea2e6_Enabled">
    <vt:lpwstr>true</vt:lpwstr>
  </property>
  <property fmtid="{D5CDD505-2E9C-101B-9397-08002B2CF9AE}" pid="7" name="MSIP_Label_39d8be9e-c8d9-4b9c-bd40-2c27cc7ea2e6_SetDate">
    <vt:lpwstr>2022-10-06T14:32:32Z</vt:lpwstr>
  </property>
  <property fmtid="{D5CDD505-2E9C-101B-9397-08002B2CF9AE}" pid="8" name="MSIP_Label_39d8be9e-c8d9-4b9c-bd40-2c27cc7ea2e6_Method">
    <vt:lpwstr>Privileged</vt:lpwstr>
  </property>
  <property fmtid="{D5CDD505-2E9C-101B-9397-08002B2CF9AE}" pid="9" name="MSIP_Label_39d8be9e-c8d9-4b9c-bd40-2c27cc7ea2e6_Name">
    <vt:lpwstr>39d8be9e-c8d9-4b9c-bd40-2c27cc7ea2e6</vt:lpwstr>
  </property>
  <property fmtid="{D5CDD505-2E9C-101B-9397-08002B2CF9AE}" pid="10" name="MSIP_Label_39d8be9e-c8d9-4b9c-bd40-2c27cc7ea2e6_SiteId">
    <vt:lpwstr>a8b4324f-155c-4215-a0f1-7ed8cc9a992f</vt:lpwstr>
  </property>
  <property fmtid="{D5CDD505-2E9C-101B-9397-08002B2CF9AE}" pid="11" name="MSIP_Label_39d8be9e-c8d9-4b9c-bd40-2c27cc7ea2e6_ActionId">
    <vt:lpwstr>2b7116f4-5001-4289-9c02-c3d62986b018</vt:lpwstr>
  </property>
  <property fmtid="{D5CDD505-2E9C-101B-9397-08002B2CF9AE}" pid="12" name="MSIP_Label_39d8be9e-c8d9-4b9c-bd40-2c27cc7ea2e6_ContentBits">
    <vt:lpwstr>0</vt:lpwstr>
  </property>
</Properties>
</file>